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0" yWindow="0" windowWidth="21840" windowHeight="13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O169" i="1" l="1"/>
  <c r="O160" i="1" s="1"/>
  <c r="O53" i="1" s="1"/>
  <c r="O11" i="1" s="1"/>
  <c r="D11" i="1" s="1"/>
  <c r="O75" i="1"/>
  <c r="O79" i="1"/>
  <c r="O13" i="1"/>
  <c r="O48" i="1"/>
  <c r="O44" i="1"/>
  <c r="D46" i="1"/>
  <c r="D259" i="1" l="1"/>
  <c r="G33" i="1" l="1"/>
  <c r="D33" i="1" s="1"/>
  <c r="H14" i="1"/>
  <c r="H17" i="1"/>
  <c r="H22" i="1"/>
  <c r="H25" i="1"/>
  <c r="H34" i="1"/>
  <c r="H44" i="1"/>
  <c r="H48" i="1"/>
  <c r="H56" i="1"/>
  <c r="H55" i="1" s="1"/>
  <c r="H64" i="1"/>
  <c r="H68" i="1"/>
  <c r="H76" i="1"/>
  <c r="H81" i="1"/>
  <c r="H89" i="1"/>
  <c r="H95" i="1"/>
  <c r="H75" i="1" s="1"/>
  <c r="H100" i="1"/>
  <c r="H108" i="1"/>
  <c r="H112" i="1"/>
  <c r="H143" i="1"/>
  <c r="H148" i="1"/>
  <c r="H163" i="1"/>
  <c r="H165" i="1"/>
  <c r="H167" i="1"/>
  <c r="H169" i="1"/>
  <c r="H214" i="1"/>
  <c r="H216" i="1"/>
  <c r="H221" i="1"/>
  <c r="H227" i="1"/>
  <c r="H233" i="1"/>
  <c r="H237" i="1"/>
  <c r="H250" i="1"/>
  <c r="H255" i="1"/>
  <c r="H263" i="1"/>
  <c r="H268" i="1"/>
  <c r="H267" i="1" s="1"/>
  <c r="H274" i="1"/>
  <c r="H273" i="1" s="1"/>
  <c r="H278" i="1"/>
  <c r="H277" i="1" s="1"/>
  <c r="H284" i="1"/>
  <c r="H283" i="1" s="1"/>
  <c r="H315" i="1"/>
  <c r="H314" i="1" s="1"/>
  <c r="H324" i="1"/>
  <c r="D66" i="1"/>
  <c r="K14" i="1"/>
  <c r="L14" i="1"/>
  <c r="M14" i="1"/>
  <c r="N14" i="1"/>
  <c r="K17" i="1"/>
  <c r="L17" i="1"/>
  <c r="M17" i="1"/>
  <c r="N17" i="1"/>
  <c r="K22" i="1"/>
  <c r="L22" i="1"/>
  <c r="M22" i="1"/>
  <c r="N22" i="1"/>
  <c r="K25" i="1"/>
  <c r="L25" i="1"/>
  <c r="M25" i="1"/>
  <c r="N25" i="1"/>
  <c r="K34" i="1"/>
  <c r="L34" i="1"/>
  <c r="M34" i="1"/>
  <c r="N34" i="1"/>
  <c r="K44" i="1"/>
  <c r="L44" i="1"/>
  <c r="M44" i="1"/>
  <c r="N44" i="1"/>
  <c r="K48" i="1"/>
  <c r="L48" i="1"/>
  <c r="M48" i="1"/>
  <c r="N48" i="1"/>
  <c r="K56" i="1"/>
  <c r="K55" i="1" s="1"/>
  <c r="L56" i="1"/>
  <c r="L55" i="1" s="1"/>
  <c r="M56" i="1"/>
  <c r="M55" i="1" s="1"/>
  <c r="N56" i="1"/>
  <c r="N55" i="1" s="1"/>
  <c r="K64" i="1"/>
  <c r="L64" i="1"/>
  <c r="M64" i="1"/>
  <c r="N64" i="1"/>
  <c r="K68" i="1"/>
  <c r="L68" i="1"/>
  <c r="M68" i="1"/>
  <c r="N68" i="1"/>
  <c r="K76" i="1"/>
  <c r="L76" i="1"/>
  <c r="M76" i="1"/>
  <c r="N76" i="1"/>
  <c r="K81" i="1"/>
  <c r="L81" i="1"/>
  <c r="M81" i="1"/>
  <c r="N81" i="1"/>
  <c r="K89" i="1"/>
  <c r="L89" i="1"/>
  <c r="M89" i="1"/>
  <c r="N89" i="1"/>
  <c r="K95" i="1"/>
  <c r="L95" i="1"/>
  <c r="M95" i="1"/>
  <c r="N95" i="1"/>
  <c r="K100" i="1"/>
  <c r="L100" i="1"/>
  <c r="M100" i="1"/>
  <c r="N100" i="1"/>
  <c r="K108" i="1"/>
  <c r="L108" i="1"/>
  <c r="M108" i="1"/>
  <c r="N108" i="1"/>
  <c r="K112" i="1"/>
  <c r="L112" i="1"/>
  <c r="M112" i="1"/>
  <c r="N112" i="1"/>
  <c r="K143" i="1"/>
  <c r="L143" i="1"/>
  <c r="M143" i="1"/>
  <c r="N143" i="1"/>
  <c r="K148" i="1"/>
  <c r="L148" i="1"/>
  <c r="M148" i="1"/>
  <c r="N148" i="1"/>
  <c r="N161" i="1"/>
  <c r="N160" i="1" s="1"/>
  <c r="K163" i="1"/>
  <c r="L163" i="1"/>
  <c r="M163" i="1"/>
  <c r="N163" i="1"/>
  <c r="K165" i="1"/>
  <c r="L165" i="1"/>
  <c r="M165" i="1"/>
  <c r="N165" i="1"/>
  <c r="K167" i="1"/>
  <c r="L167" i="1"/>
  <c r="M167" i="1"/>
  <c r="N167" i="1"/>
  <c r="K169" i="1"/>
  <c r="L169" i="1"/>
  <c r="M169" i="1"/>
  <c r="N169" i="1"/>
  <c r="K214" i="1"/>
  <c r="L214" i="1"/>
  <c r="M214" i="1"/>
  <c r="N214" i="1"/>
  <c r="K216" i="1"/>
  <c r="L216" i="1"/>
  <c r="M216" i="1"/>
  <c r="N216" i="1"/>
  <c r="K221" i="1"/>
  <c r="L221" i="1"/>
  <c r="M221" i="1"/>
  <c r="N221" i="1"/>
  <c r="K227" i="1"/>
  <c r="L227" i="1"/>
  <c r="M227" i="1"/>
  <c r="N227" i="1"/>
  <c r="K233" i="1"/>
  <c r="L233" i="1"/>
  <c r="M233" i="1"/>
  <c r="N233" i="1"/>
  <c r="K237" i="1"/>
  <c r="L237" i="1"/>
  <c r="M237" i="1"/>
  <c r="N237" i="1"/>
  <c r="K250" i="1"/>
  <c r="L250" i="1"/>
  <c r="M250" i="1"/>
  <c r="N250" i="1"/>
  <c r="K255" i="1"/>
  <c r="L255" i="1"/>
  <c r="M255" i="1"/>
  <c r="N255" i="1"/>
  <c r="K263" i="1"/>
  <c r="L263" i="1"/>
  <c r="M263" i="1"/>
  <c r="N263" i="1"/>
  <c r="K268" i="1"/>
  <c r="K267" i="1" s="1"/>
  <c r="L268" i="1"/>
  <c r="L267" i="1" s="1"/>
  <c r="M268" i="1"/>
  <c r="M267" i="1" s="1"/>
  <c r="N268" i="1"/>
  <c r="N267" i="1" s="1"/>
  <c r="K274" i="1"/>
  <c r="K273" i="1" s="1"/>
  <c r="L274" i="1"/>
  <c r="L273" i="1" s="1"/>
  <c r="M274" i="1"/>
  <c r="M273" i="1" s="1"/>
  <c r="N274" i="1"/>
  <c r="N273" i="1" s="1"/>
  <c r="K278" i="1"/>
  <c r="K277" i="1" s="1"/>
  <c r="L278" i="1"/>
  <c r="L277" i="1" s="1"/>
  <c r="M278" i="1"/>
  <c r="M277" i="1" s="1"/>
  <c r="N278" i="1"/>
  <c r="N277" i="1" s="1"/>
  <c r="N281" i="1"/>
  <c r="K284" i="1"/>
  <c r="K283" i="1" s="1"/>
  <c r="L284" i="1"/>
  <c r="L283" i="1" s="1"/>
  <c r="M284" i="1"/>
  <c r="M283" i="1" s="1"/>
  <c r="N284" i="1"/>
  <c r="N283" i="1" s="1"/>
  <c r="K315" i="1"/>
  <c r="K314" i="1" s="1"/>
  <c r="L315" i="1"/>
  <c r="L314" i="1" s="1"/>
  <c r="M315" i="1"/>
  <c r="M314" i="1" s="1"/>
  <c r="N315" i="1"/>
  <c r="N314" i="1" s="1"/>
  <c r="K324" i="1"/>
  <c r="L324" i="1"/>
  <c r="M324" i="1"/>
  <c r="N324" i="1"/>
  <c r="J112" i="1"/>
  <c r="G281" i="1"/>
  <c r="G216" i="1"/>
  <c r="D276" i="1"/>
  <c r="D174" i="1"/>
  <c r="D201" i="1"/>
  <c r="D209" i="1"/>
  <c r="D223" i="1"/>
  <c r="G161" i="1"/>
  <c r="D150" i="1"/>
  <c r="D102" i="1"/>
  <c r="D145" i="1"/>
  <c r="D146" i="1"/>
  <c r="D147" i="1"/>
  <c r="D144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13" i="1"/>
  <c r="D103" i="1"/>
  <c r="D109" i="1"/>
  <c r="D37" i="1"/>
  <c r="K160" i="1" l="1"/>
  <c r="N232" i="1"/>
  <c r="H107" i="1"/>
  <c r="M160" i="1"/>
  <c r="H13" i="1"/>
  <c r="N13" i="1"/>
  <c r="H61" i="1"/>
  <c r="M107" i="1"/>
  <c r="H160" i="1"/>
  <c r="H213" i="1"/>
  <c r="H232" i="1"/>
  <c r="H265" i="1"/>
  <c r="L213" i="1"/>
  <c r="L160" i="1"/>
  <c r="M232" i="1"/>
  <c r="M213" i="1"/>
  <c r="L107" i="1"/>
  <c r="M75" i="1"/>
  <c r="M61" i="1"/>
  <c r="M13" i="1"/>
  <c r="N213" i="1"/>
  <c r="N75" i="1"/>
  <c r="N61" i="1"/>
  <c r="K232" i="1"/>
  <c r="K213" i="1"/>
  <c r="N107" i="1"/>
  <c r="K75" i="1"/>
  <c r="K61" i="1"/>
  <c r="L232" i="1"/>
  <c r="K107" i="1"/>
  <c r="L75" i="1"/>
  <c r="L61" i="1"/>
  <c r="L265" i="1"/>
  <c r="K265" i="1"/>
  <c r="M265" i="1"/>
  <c r="N265" i="1"/>
  <c r="L13" i="1"/>
  <c r="K13" i="1"/>
  <c r="D231" i="1"/>
  <c r="G230" i="1"/>
  <c r="D230" i="1" s="1"/>
  <c r="M53" i="1" l="1"/>
  <c r="M11" i="1"/>
  <c r="L53" i="1"/>
  <c r="L11" i="1" s="1"/>
  <c r="K53" i="1"/>
  <c r="K11" i="1" s="1"/>
  <c r="N53" i="1"/>
  <c r="N11" i="1" s="1"/>
  <c r="H53" i="1"/>
  <c r="H11" i="1" s="1"/>
  <c r="D67" i="1"/>
  <c r="F64" i="1"/>
  <c r="D142" i="1" l="1"/>
  <c r="D47" i="1"/>
  <c r="G44" i="1"/>
  <c r="D246" i="1" l="1"/>
  <c r="D244" i="1"/>
  <c r="G64" i="1" l="1"/>
  <c r="D30" i="1" l="1"/>
  <c r="I157" i="1" l="1"/>
  <c r="I156" i="1"/>
  <c r="I138" i="1"/>
  <c r="I137" i="1"/>
  <c r="I324" i="1" l="1"/>
  <c r="I321" i="1" s="1"/>
  <c r="I17" i="1"/>
  <c r="F315" i="1"/>
  <c r="G315" i="1"/>
  <c r="I315" i="1"/>
  <c r="J315" i="1"/>
  <c r="E315" i="1"/>
  <c r="F255" i="1"/>
  <c r="G255" i="1"/>
  <c r="I255" i="1"/>
  <c r="J255" i="1"/>
  <c r="E255" i="1"/>
  <c r="F250" i="1"/>
  <c r="G250" i="1"/>
  <c r="I250" i="1"/>
  <c r="J250" i="1"/>
  <c r="E250" i="1"/>
  <c r="F148" i="1"/>
  <c r="G148" i="1"/>
  <c r="J148" i="1"/>
  <c r="E148" i="1"/>
  <c r="F112" i="1"/>
  <c r="G112" i="1"/>
  <c r="E112" i="1"/>
  <c r="F108" i="1"/>
  <c r="G108" i="1"/>
  <c r="J108" i="1"/>
  <c r="E108" i="1"/>
  <c r="F48" i="1"/>
  <c r="G48" i="1"/>
  <c r="I48" i="1"/>
  <c r="J48" i="1"/>
  <c r="E48" i="1"/>
  <c r="I34" i="1"/>
  <c r="J34" i="1"/>
  <c r="E34" i="1"/>
  <c r="E324" i="1"/>
  <c r="F324" i="1"/>
  <c r="G324" i="1"/>
  <c r="J324" i="1"/>
  <c r="D320" i="1"/>
  <c r="D319" i="1"/>
  <c r="D262" i="1"/>
  <c r="F233" i="1"/>
  <c r="G233" i="1"/>
  <c r="I233" i="1"/>
  <c r="J233" i="1"/>
  <c r="E233" i="1"/>
  <c r="F237" i="1"/>
  <c r="G237" i="1"/>
  <c r="I237" i="1"/>
  <c r="J237" i="1"/>
  <c r="E237" i="1"/>
  <c r="D249" i="1"/>
  <c r="D248" i="1"/>
  <c r="D247" i="1"/>
  <c r="D236" i="1"/>
  <c r="D235" i="1"/>
  <c r="F89" i="1"/>
  <c r="G89" i="1"/>
  <c r="J89" i="1"/>
  <c r="E89" i="1"/>
  <c r="F76" i="1"/>
  <c r="G76" i="1"/>
  <c r="I76" i="1"/>
  <c r="J76" i="1"/>
  <c r="E76" i="1"/>
  <c r="F81" i="1"/>
  <c r="G81" i="1"/>
  <c r="I81" i="1"/>
  <c r="J81" i="1"/>
  <c r="E81" i="1"/>
  <c r="D88" i="1"/>
  <c r="D94" i="1"/>
  <c r="D87" i="1"/>
  <c r="D86" i="1"/>
  <c r="D85" i="1"/>
  <c r="D84" i="1"/>
  <c r="D83" i="1"/>
  <c r="D93" i="1"/>
  <c r="D78" i="1"/>
  <c r="D82" i="1"/>
  <c r="I92" i="1"/>
  <c r="D92" i="1" s="1"/>
  <c r="I25" i="1"/>
  <c r="D21" i="1"/>
  <c r="D141" i="1"/>
  <c r="E143" i="1"/>
  <c r="F143" i="1"/>
  <c r="G143" i="1"/>
  <c r="I143" i="1"/>
  <c r="J143" i="1"/>
  <c r="D159" i="1"/>
  <c r="D158" i="1"/>
  <c r="D140" i="1"/>
  <c r="D139" i="1"/>
  <c r="D111" i="1"/>
  <c r="D32" i="1"/>
  <c r="D157" i="1"/>
  <c r="D156" i="1"/>
  <c r="D138" i="1"/>
  <c r="D137" i="1"/>
  <c r="I110" i="1"/>
  <c r="D110" i="1" s="1"/>
  <c r="D31" i="1"/>
  <c r="D339" i="1"/>
  <c r="D338" i="1"/>
  <c r="D43" i="1"/>
  <c r="D337" i="1"/>
  <c r="D336" i="1"/>
  <c r="D335" i="1"/>
  <c r="D42" i="1"/>
  <c r="D334" i="1"/>
  <c r="D41" i="1"/>
  <c r="D333" i="1"/>
  <c r="D332" i="1"/>
  <c r="D331" i="1"/>
  <c r="D330" i="1"/>
  <c r="D329" i="1"/>
  <c r="D40" i="1"/>
  <c r="D326" i="1"/>
  <c r="D327" i="1"/>
  <c r="D328" i="1"/>
  <c r="D325" i="1"/>
  <c r="D39" i="1"/>
  <c r="D322" i="1"/>
  <c r="D38" i="1"/>
  <c r="G214" i="1"/>
  <c r="J107" i="1" l="1"/>
  <c r="I108" i="1"/>
  <c r="I148" i="1"/>
  <c r="I112" i="1"/>
  <c r="D324" i="1"/>
  <c r="D237" i="1"/>
  <c r="I89" i="1"/>
  <c r="D143" i="1"/>
  <c r="G34" i="1"/>
  <c r="F34" i="1"/>
  <c r="D60" i="1" l="1"/>
  <c r="D162" i="1"/>
  <c r="D164" i="1"/>
  <c r="J62" i="1" l="1"/>
  <c r="D63" i="1"/>
  <c r="F268" i="1"/>
  <c r="D281" i="1"/>
  <c r="D282" i="1"/>
  <c r="D261" i="1"/>
  <c r="D260" i="1"/>
  <c r="G59" i="1"/>
  <c r="D59" i="1" s="1"/>
  <c r="D220" i="1"/>
  <c r="D219" i="1"/>
  <c r="D239" i="1"/>
  <c r="D238" i="1"/>
  <c r="F44" i="1"/>
  <c r="F70" i="1"/>
  <c r="F95" i="1"/>
  <c r="G74" i="1"/>
  <c r="D74" i="1" s="1"/>
  <c r="D73" i="1"/>
  <c r="D72" i="1"/>
  <c r="D71" i="1"/>
  <c r="G70" i="1" l="1"/>
  <c r="D70" i="1" s="1"/>
  <c r="D18" i="1"/>
  <c r="D313" i="1" l="1"/>
  <c r="D312" i="1"/>
  <c r="D311" i="1"/>
  <c r="D310" i="1"/>
  <c r="D96" i="1"/>
  <c r="D191" i="1"/>
  <c r="E204" i="1" l="1"/>
  <c r="E205" i="1"/>
  <c r="D211" i="1" l="1"/>
  <c r="D69" i="1" l="1"/>
  <c r="D19" i="1"/>
  <c r="D177" i="1" l="1"/>
  <c r="D180" i="1"/>
  <c r="D290" i="1" l="1"/>
  <c r="D292" i="1"/>
  <c r="D298" i="1"/>
  <c r="D317" i="1"/>
  <c r="D318" i="1" l="1"/>
  <c r="D20" i="1"/>
  <c r="J314" i="1" l="1"/>
  <c r="I314" i="1"/>
  <c r="G314" i="1"/>
  <c r="F314" i="1"/>
  <c r="D309" i="1"/>
  <c r="D308" i="1"/>
  <c r="D307" i="1"/>
  <c r="D306" i="1"/>
  <c r="D305" i="1"/>
  <c r="D304" i="1"/>
  <c r="D303" i="1"/>
  <c r="D302" i="1"/>
  <c r="D301" i="1"/>
  <c r="D300" i="1"/>
  <c r="D299" i="1"/>
  <c r="D296" i="1"/>
  <c r="D295" i="1"/>
  <c r="D294" i="1"/>
  <c r="D293" i="1"/>
  <c r="J284" i="1"/>
  <c r="J283" i="1" s="1"/>
  <c r="I284" i="1"/>
  <c r="I283" i="1" s="1"/>
  <c r="F284" i="1"/>
  <c r="F283" i="1" s="1"/>
  <c r="E284" i="1"/>
  <c r="E283" i="1" s="1"/>
  <c r="D279" i="1"/>
  <c r="J278" i="1"/>
  <c r="J277" i="1" s="1"/>
  <c r="I278" i="1"/>
  <c r="I277" i="1" s="1"/>
  <c r="G278" i="1"/>
  <c r="G277" i="1" s="1"/>
  <c r="F278" i="1"/>
  <c r="F277" i="1" s="1"/>
  <c r="E278" i="1"/>
  <c r="J274" i="1"/>
  <c r="J273" i="1" s="1"/>
  <c r="I274" i="1"/>
  <c r="I273" i="1" s="1"/>
  <c r="G274" i="1"/>
  <c r="F274" i="1"/>
  <c r="F273" i="1" s="1"/>
  <c r="E274" i="1"/>
  <c r="E273" i="1" s="1"/>
  <c r="D272" i="1"/>
  <c r="D271" i="1"/>
  <c r="D270" i="1"/>
  <c r="D269" i="1"/>
  <c r="J268" i="1"/>
  <c r="J267" i="1" s="1"/>
  <c r="I268" i="1"/>
  <c r="I267" i="1" s="1"/>
  <c r="G268" i="1"/>
  <c r="G267" i="1" s="1"/>
  <c r="F267" i="1"/>
  <c r="E268" i="1"/>
  <c r="D266" i="1"/>
  <c r="D264" i="1"/>
  <c r="J263" i="1"/>
  <c r="I263" i="1"/>
  <c r="G263" i="1"/>
  <c r="F263" i="1"/>
  <c r="E263" i="1"/>
  <c r="D257" i="1"/>
  <c r="D252" i="1"/>
  <c r="D242" i="1"/>
  <c r="D241" i="1"/>
  <c r="D240" i="1"/>
  <c r="D234" i="1"/>
  <c r="D229" i="1"/>
  <c r="D228" i="1"/>
  <c r="J227" i="1"/>
  <c r="I227" i="1"/>
  <c r="G227" i="1"/>
  <c r="F227" i="1"/>
  <c r="E227" i="1"/>
  <c r="D226" i="1"/>
  <c r="D224" i="1"/>
  <c r="J221" i="1"/>
  <c r="I221" i="1"/>
  <c r="G221" i="1"/>
  <c r="F221" i="1"/>
  <c r="E221" i="1"/>
  <c r="D218" i="1"/>
  <c r="D217" i="1"/>
  <c r="J216" i="1"/>
  <c r="I216" i="1"/>
  <c r="F216" i="1"/>
  <c r="E216" i="1"/>
  <c r="D215" i="1"/>
  <c r="J214" i="1"/>
  <c r="I214" i="1"/>
  <c r="F214" i="1"/>
  <c r="E214" i="1"/>
  <c r="D212" i="1"/>
  <c r="D210" i="1"/>
  <c r="D207" i="1"/>
  <c r="D206" i="1"/>
  <c r="D205" i="1"/>
  <c r="D204" i="1"/>
  <c r="D203" i="1"/>
  <c r="D199" i="1"/>
  <c r="D198" i="1"/>
  <c r="D197" i="1"/>
  <c r="D196" i="1"/>
  <c r="D195" i="1"/>
  <c r="D194" i="1"/>
  <c r="D193" i="1"/>
  <c r="D192" i="1"/>
  <c r="D190" i="1"/>
  <c r="D189" i="1"/>
  <c r="D188" i="1"/>
  <c r="D187" i="1"/>
  <c r="D186" i="1"/>
  <c r="D185" i="1"/>
  <c r="D184" i="1"/>
  <c r="D181" i="1"/>
  <c r="D178" i="1"/>
  <c r="D175" i="1"/>
  <c r="D172" i="1"/>
  <c r="D171" i="1"/>
  <c r="J169" i="1"/>
  <c r="I169" i="1"/>
  <c r="E169" i="1"/>
  <c r="D168" i="1"/>
  <c r="J167" i="1"/>
  <c r="I167" i="1"/>
  <c r="G167" i="1"/>
  <c r="F167" i="1"/>
  <c r="E167" i="1"/>
  <c r="D166" i="1"/>
  <c r="J165" i="1"/>
  <c r="I165" i="1"/>
  <c r="G165" i="1"/>
  <c r="F165" i="1"/>
  <c r="E165" i="1"/>
  <c r="J163" i="1"/>
  <c r="I163" i="1"/>
  <c r="G163" i="1"/>
  <c r="F163" i="1"/>
  <c r="E163" i="1"/>
  <c r="D155" i="1"/>
  <c r="D154" i="1"/>
  <c r="D153" i="1"/>
  <c r="D152" i="1"/>
  <c r="D151" i="1"/>
  <c r="D149" i="1"/>
  <c r="D106" i="1"/>
  <c r="D105" i="1"/>
  <c r="D104" i="1"/>
  <c r="J100" i="1"/>
  <c r="I100" i="1"/>
  <c r="G100" i="1"/>
  <c r="F100" i="1"/>
  <c r="E100" i="1"/>
  <c r="D99" i="1"/>
  <c r="D98" i="1"/>
  <c r="D97" i="1"/>
  <c r="J95" i="1"/>
  <c r="J75" i="1" s="1"/>
  <c r="I95" i="1"/>
  <c r="G95" i="1"/>
  <c r="E95" i="1"/>
  <c r="D91" i="1"/>
  <c r="D90" i="1"/>
  <c r="D77" i="1"/>
  <c r="J68" i="1"/>
  <c r="I68" i="1"/>
  <c r="G68" i="1"/>
  <c r="F68" i="1"/>
  <c r="E68" i="1"/>
  <c r="J64" i="1"/>
  <c r="I64" i="1"/>
  <c r="E64" i="1"/>
  <c r="D58" i="1"/>
  <c r="J56" i="1"/>
  <c r="J55" i="1" s="1"/>
  <c r="I56" i="1"/>
  <c r="I55" i="1" s="1"/>
  <c r="G56" i="1"/>
  <c r="G55" i="1" s="1"/>
  <c r="F56" i="1"/>
  <c r="F55" i="1" s="1"/>
  <c r="E56" i="1"/>
  <c r="D54" i="1"/>
  <c r="D50" i="1"/>
  <c r="J44" i="1"/>
  <c r="I44" i="1"/>
  <c r="E44" i="1"/>
  <c r="D36" i="1"/>
  <c r="J29" i="1"/>
  <c r="D29" i="1"/>
  <c r="J27" i="1"/>
  <c r="D27" i="1"/>
  <c r="G25" i="1"/>
  <c r="F25" i="1"/>
  <c r="E25" i="1"/>
  <c r="D24" i="1"/>
  <c r="J22" i="1"/>
  <c r="I22" i="1"/>
  <c r="G22" i="1"/>
  <c r="F22" i="1"/>
  <c r="E22" i="1"/>
  <c r="J17" i="1"/>
  <c r="G17" i="1"/>
  <c r="F17" i="1"/>
  <c r="E17" i="1"/>
  <c r="J16" i="1"/>
  <c r="J14" i="1" s="1"/>
  <c r="D16" i="1"/>
  <c r="I14" i="1"/>
  <c r="G14" i="1"/>
  <c r="F14" i="1"/>
  <c r="E14" i="1"/>
  <c r="J25" i="1" l="1"/>
  <c r="D25" i="1" s="1"/>
  <c r="J213" i="1"/>
  <c r="J61" i="1"/>
  <c r="J160" i="1"/>
  <c r="G213" i="1"/>
  <c r="E213" i="1"/>
  <c r="I213" i="1"/>
  <c r="F213" i="1"/>
  <c r="G13" i="1"/>
  <c r="I13" i="1"/>
  <c r="I265" i="1"/>
  <c r="I75" i="1"/>
  <c r="D14" i="1"/>
  <c r="D44" i="1"/>
  <c r="D56" i="1"/>
  <c r="E55" i="1"/>
  <c r="D55" i="1" s="1"/>
  <c r="D17" i="1"/>
  <c r="D22" i="1"/>
  <c r="D34" i="1"/>
  <c r="J265" i="1"/>
  <c r="D278" i="1"/>
  <c r="D255" i="1"/>
  <c r="F61" i="1"/>
  <c r="D76" i="1"/>
  <c r="E107" i="1"/>
  <c r="I107" i="1"/>
  <c r="G61" i="1"/>
  <c r="I61" i="1"/>
  <c r="E61" i="1"/>
  <c r="D95" i="1"/>
  <c r="F107" i="1"/>
  <c r="G107" i="1"/>
  <c r="E160" i="1"/>
  <c r="I160" i="1"/>
  <c r="J232" i="1"/>
  <c r="D263" i="1"/>
  <c r="G284" i="1"/>
  <c r="D284" i="1" s="1"/>
  <c r="D165" i="1"/>
  <c r="E232" i="1"/>
  <c r="F232" i="1"/>
  <c r="D216" i="1"/>
  <c r="F75" i="1"/>
  <c r="D100" i="1"/>
  <c r="G75" i="1"/>
  <c r="E75" i="1"/>
  <c r="F265" i="1"/>
  <c r="D250" i="1"/>
  <c r="D214" i="1"/>
  <c r="D315" i="1"/>
  <c r="D227" i="1"/>
  <c r="D274" i="1"/>
  <c r="D48" i="1"/>
  <c r="D108" i="1"/>
  <c r="D221" i="1"/>
  <c r="E277" i="1"/>
  <c r="D277" i="1" s="1"/>
  <c r="D148" i="1"/>
  <c r="D268" i="1"/>
  <c r="D68" i="1"/>
  <c r="D112" i="1"/>
  <c r="I232" i="1"/>
  <c r="G232" i="1"/>
  <c r="D233" i="1"/>
  <c r="D167" i="1"/>
  <c r="D163" i="1"/>
  <c r="E267" i="1"/>
  <c r="E13" i="1"/>
  <c r="D89" i="1"/>
  <c r="F13" i="1"/>
  <c r="G273" i="1"/>
  <c r="E314" i="1"/>
  <c r="D314" i="1" s="1"/>
  <c r="J13" i="1" l="1"/>
  <c r="D13" i="1" s="1"/>
  <c r="J53" i="1"/>
  <c r="D213" i="1"/>
  <c r="I53" i="1"/>
  <c r="I11" i="1" s="1"/>
  <c r="D61" i="1"/>
  <c r="E53" i="1"/>
  <c r="D64" i="1"/>
  <c r="G283" i="1"/>
  <c r="D283" i="1" s="1"/>
  <c r="D107" i="1"/>
  <c r="D75" i="1"/>
  <c r="D232" i="1"/>
  <c r="E265" i="1"/>
  <c r="D267" i="1"/>
  <c r="D273" i="1"/>
  <c r="G265" i="1" l="1"/>
  <c r="D265" i="1" s="1"/>
  <c r="E11" i="1"/>
  <c r="F169" i="1"/>
  <c r="F160" i="1" s="1"/>
  <c r="G169" i="1"/>
  <c r="G160" i="1" s="1"/>
  <c r="D161" i="1" l="1"/>
  <c r="F53" i="1"/>
  <c r="D169" i="1"/>
  <c r="D160" i="1" l="1"/>
  <c r="G53" i="1"/>
  <c r="G11" i="1" s="1"/>
  <c r="F11" i="1"/>
  <c r="D53" i="1" l="1"/>
  <c r="J11" i="1" l="1"/>
</calcChain>
</file>

<file path=xl/sharedStrings.xml><?xml version="1.0" encoding="utf-8"?>
<sst xmlns="http://schemas.openxmlformats.org/spreadsheetml/2006/main" count="316" uniqueCount="278">
  <si>
    <t xml:space="preserve">ПОИМЕНЕН СПИСЪК НА ОБЕКТИТЕ ЗА </t>
  </si>
  <si>
    <t xml:space="preserve">СТРОИТЕЛСТВО, ОСНОВЕН РЕМОНТ И ПРИДОБИВАНЕ </t>
  </si>
  <si>
    <t>НА НЕМАТЕРИАЛНИ ДЪЛГОТРАЙНИ АКТИВИ ПРЕЗ 2025Г.</t>
  </si>
  <si>
    <t>Наименование и местонахождение на обектите</t>
  </si>
  <si>
    <t>Год.  начало</t>
  </si>
  <si>
    <t>Сметна стойност</t>
  </si>
  <si>
    <t>Целева субсидия</t>
  </si>
  <si>
    <t>Преходен остатък целева</t>
  </si>
  <si>
    <t>Собствени БС</t>
  </si>
  <si>
    <t>Собствени БС
/отчисления/</t>
  </si>
  <si>
    <t>Средства ЕС</t>
  </si>
  <si>
    <t>Други източници</t>
  </si>
  <si>
    <t>Социални</t>
  </si>
  <si>
    <t>Детски градини</t>
  </si>
  <si>
    <t>Училища</t>
  </si>
  <si>
    <t>Год.    край</t>
  </si>
  <si>
    <t>/4+5+6+7/</t>
  </si>
  <si>
    <t xml:space="preserve"> Разходи през 2025г.</t>
  </si>
  <si>
    <t xml:space="preserve">  Параграф 5100: Основен ремонт </t>
  </si>
  <si>
    <t xml:space="preserve">    Функция 02: Отбрана и сигурност</t>
  </si>
  <si>
    <t>Аварийно-възстановителни работи по обслужващ път за пречиствателна станция за отпадни води "Яйцето", к.к."Боровец", община Самоков</t>
  </si>
  <si>
    <t xml:space="preserve">    Функция 03: Образование</t>
  </si>
  <si>
    <t>Ремонт на цокъл и бордове на тераса в ДГ "Звънче"- филиал "8-ми Март", кв."Възраждане", гр.Самоков</t>
  </si>
  <si>
    <t>Технически проект за ремонт на покриви, ремонт на тоалетни и саниране на сгради с идентификатори: 65231.904.211.1 и 65231.904.211.6 в УПИ VII, ПИ 65231.904.211, кв.40, ОУ "Христо Максимов", гр.Самоков</t>
  </si>
  <si>
    <t xml:space="preserve">    Функция 04: Здравеопазване</t>
  </si>
  <si>
    <t>Полагане на асфалтобетонова настилка за паркинг и реконструкция на съществуваща рампа с монтаж на стоманена предпазна ограда за достъп до център за спешна медицинска помощ в гр.Самоков</t>
  </si>
  <si>
    <t xml:space="preserve">    Функция 05: Социално осигуряване, подпомагане и грижи</t>
  </si>
  <si>
    <t xml:space="preserve">Инвестиционен проект за обект: Ремонт на съществуваща сграда на Дом за стари хора- гр.Самоков </t>
  </si>
  <si>
    <t>Инвестиционен проект за обект: Ремонт и преустройство на съществуваща сграда- училище в Дом за стари хора в с.Ковачевци, община Самоков</t>
  </si>
  <si>
    <t xml:space="preserve">    Функция 06: Жилищно строителство, благоустройство, комунално стопанство и опазване на околната среда</t>
  </si>
  <si>
    <t>Реконструкция на вътрешна водопроводна мрежа в с.Продановци, община Самоков</t>
  </si>
  <si>
    <t xml:space="preserve">Реконструкция на вътрешна водопроводна мрежа на с.Широки дол </t>
  </si>
  <si>
    <t>Конструктивно укрепване на навес- ОП "РЦУО", гр.Самоков</t>
  </si>
  <si>
    <t xml:space="preserve">    Функция 07: Почивно дело, култура, религиозни дейности</t>
  </si>
  <si>
    <t xml:space="preserve">    Функция 08: Икономически дейности и услуги</t>
  </si>
  <si>
    <t>Ремонт на културен дом и библиотека в с.Доспей, община Самоков</t>
  </si>
  <si>
    <t xml:space="preserve">  Параграф 5200: Придобиване на дълготрайни материални активи</t>
  </si>
  <si>
    <t xml:space="preserve">   Функция 01: Общи държавни служби</t>
  </si>
  <si>
    <t>5201 Придобиване на компютри и хардуер</t>
  </si>
  <si>
    <t>5203 Придобиване на друго оборудване, машини и съоръжения</t>
  </si>
  <si>
    <t xml:space="preserve">        5204 Придобиване на транспортни средства</t>
  </si>
  <si>
    <t>5205 Придобиване на стопански инвентар</t>
  </si>
  <si>
    <t xml:space="preserve">   Функция 02: Отбрана и сигурност</t>
  </si>
  <si>
    <t>Система за спешна връзка посредством цифрови ретранслатори и радиостанции</t>
  </si>
  <si>
    <t>Закупуване на 3 броя АТВ-та - доброволно формирование към община Самоков</t>
  </si>
  <si>
    <t>5206 Изграждане на инфраструктурни обекти</t>
  </si>
  <si>
    <t xml:space="preserve"> 5219 Придобиване на други ДМА</t>
  </si>
  <si>
    <t xml:space="preserve">„Мотивирано предложение за изменение на плана за регулация (ИПР) във връзка с  реконструкция на мост над р.Палакария в с.Широки дол“ </t>
  </si>
  <si>
    <t xml:space="preserve">   Функция 03: Образование</t>
  </si>
  <si>
    <t xml:space="preserve"> Закупуване на лаптоп- ДГ "Зорница", филиал с.Радуил, община Самоков</t>
  </si>
  <si>
    <t>Закупуване на пералня- ДГ "Зорница", филиал с.Радуил, община Самоков</t>
  </si>
  <si>
    <t>Закупуване на сушилня- ДГ "Зорница", филиал с.Радуил, община Самоков</t>
  </si>
  <si>
    <t>Авторски и строителен надзор за преустройство, реконструкция и пристрояване на ДГ "Пролет", гр.Самоков</t>
  </si>
  <si>
    <t>Авторски надзор за пристройка и преустройство на част от ДГ "Зорница", гр.Самоков</t>
  </si>
  <si>
    <t>Технически проект за реставрация, консервация и въвеждане на мерки за енергийна ефективност на сградата на ОУ "Св.Св. Кирил и Методий", гр.Самоков</t>
  </si>
  <si>
    <t>Инвестиционен проект и авторски надзор за спортна площадка в училищния двор на ОУ "Св.св.Кирил и Методий''- гр.Самоков</t>
  </si>
  <si>
    <t>Инвестиционен проект и авторски надзор за спортна площадка в училищния двор на ОБУ "Неофит Рилски'' гр.Самоков</t>
  </si>
  <si>
    <t>Проектиране и изграждане на детска площадка в двора на ДГ "Звънче", гр.Самоков</t>
  </si>
  <si>
    <t>Проектиране и играждане на детска площадка и ограда в двора на ДГ "Зорница"- филиал с.Радуил</t>
  </si>
  <si>
    <t>Проектиране и играждане на детска площадка за деца от 3 до 6 годишна възраст в ДГ "Детелина"- филиал с.Широки дол</t>
  </si>
  <si>
    <t>Закупуване на компютри и периферия- "Асистентска подкрепа", гр.Самоков</t>
  </si>
  <si>
    <t>Закупуване на мобилни телефони- "Асистентска подкрепа", гр.Самоков</t>
  </si>
  <si>
    <t>Закупуване на сушилня за дрехи- "ЦНСТД", гр.Самоков</t>
  </si>
  <si>
    <t>Закупуване на пералня- "ЦНСТД", гр.Самоков</t>
  </si>
  <si>
    <t>Закупуване на съдомиялна машина- "ЦНСТД", гр.Самоков</t>
  </si>
  <si>
    <t>Закупуване на стъклокерамични котлони- "ЦНСТД", гр.Самоков</t>
  </si>
  <si>
    <t>Закупуване на аспиратори- "ЦНСТД", гр.Самоков</t>
  </si>
  <si>
    <t>Закупуване на фурни за вграждане- "ЦНСТД", гр.Самоков</t>
  </si>
  <si>
    <t>Закупуване на машина за почистване на сняг- "ЦНСТД", гр.Самоков</t>
  </si>
  <si>
    <t>Закупуване на машина за почистване на сняг- "ЦСРИ-ДЦДМУ", гр.Самоков</t>
  </si>
  <si>
    <t>Закупуване на кростренажор- "ЦСРИ-ДЦДМУ", гр.Самоков</t>
  </si>
  <si>
    <t>Закупуване на велоергометър- "ЦСРИ-ДЦДМУ", гр.Самоков</t>
  </si>
  <si>
    <t>Закупуване на бягаща пътека- "ЦСРИ-ДЦДМУ", гр.Самоков</t>
  </si>
  <si>
    <t>Закупуване на мотомед- "ЦСРИ-ДЦДМУ", гр.Самоков</t>
  </si>
  <si>
    <t>Закупуване на масажен стол- "ЦСРИ-ДЦДМУ", гр.Самоков</t>
  </si>
  <si>
    <t>Доставка и монтаж на ново газово котле за отоплителна инсталация- "ЦОП", гр.Самоков</t>
  </si>
  <si>
    <t>Закупуване на косачка за трева- "ЦОП", гр.Самоков</t>
  </si>
  <si>
    <t>Изграждане на система за видеонаблюдение- ОП "ДУОХ", гр.Самоков</t>
  </si>
  <si>
    <t>Изграждане на система за контролиран достъп- ОП "ДУОХ", гр.Самоков</t>
  </si>
  <si>
    <t xml:space="preserve">         5204 Придобиване на транспортни средства</t>
  </si>
  <si>
    <t>Закупуване на 2бр. микробуса-"Асистентска подкрепа", гр.Самоков</t>
  </si>
  <si>
    <t>Закупуване на 1бр. микробус-Дом за стари хора " сем. Д-р Калинкови", гр.Самоков</t>
  </si>
  <si>
    <t>Закупуване на автомобил-"Асистентска подкрепа", гр.Самоков</t>
  </si>
  <si>
    <t>Закупуване на автомобил-"ЦОП", гр.Самоков</t>
  </si>
  <si>
    <t>Закупуване, транспорт и монтаж на сглобяема къща за административна сграда в двора на дом за стари хора "сем. Д-р Калинкови", гр.Самоков</t>
  </si>
  <si>
    <t>Закупуване помощна постройка (контейнер)- "ЦНСТД", гр.Самоков</t>
  </si>
  <si>
    <t>Подмяна на обзавеждане на санитарни възли- "ЦНСТД", гр.Самоков</t>
  </si>
  <si>
    <t>Закупуване на детска дворна люлка- "ЦНСТД", гр.Самоков</t>
  </si>
  <si>
    <t>Закупуване помощна постройка (контейнер)- "ЦСРИ-ДЦДМУ", гр.Самоков</t>
  </si>
  <si>
    <t>Закупуване помощна постройка (контейнер)- "ЦОП", гр.Самоков</t>
  </si>
  <si>
    <t>Реконструкция на съществуващ, метален, комплектен, трансформаторен, пост (МКТП) - ОП "РЦУО", гр.Самоков</t>
  </si>
  <si>
    <t>Закупуване на трактор- ОП "РЦУО", гр.Самоков</t>
  </si>
  <si>
    <t>Обекти</t>
  </si>
  <si>
    <t>Полагане на асфалтобетонова настилка за улично платно и тротоар о.т.96б, о.т.102в, о.т.102г и от о.т.102б, о.т.102г, о.т.102а до о.т.102 в кв.15- гр.Самоков</t>
  </si>
  <si>
    <t>Доизграждане на водопроводната мрежа на с.Райово, община Самоков</t>
  </si>
  <si>
    <t>Закриване и рекултивация на старо депо за твърди битови отпадъци - съфинансиране от община Самоков</t>
  </si>
  <si>
    <t>Изграждане на паркинги в к.к."Боровец", община Самоков</t>
  </si>
  <si>
    <t xml:space="preserve">Реконструкция на инжинерната инфраструктура, нова пътна настилка и реконструкция на тротоарни настилки по ул."Отец Паисий" с начало съществуващ водопровод по ул."Захари Хаджигюров" и трасе в обхвата на ОТ973а-ОТ380-ОТ379-ОТ377-ОТ376-ОТ374-ОТ351-ОТ350-ОТ22-ОТ133-ОТ19-ОТ152 до кръстовището с ул."Търговска" в гр.Самоков    </t>
  </si>
  <si>
    <t>Смяна на предназначение и преустройство на самостоятелен обект в сграда с идентификатор 65231.906.282.3.9, (Първа, частна банка), гр.Самоков</t>
  </si>
  <si>
    <t>Паркоустройство и благоустрояване на краиречна градска зона за отдих"- II-етап в УПИ I за парк, кв.422 по регулационния план, ПИ 65231.906.514 по кадастралната карта на гр.Самоков</t>
  </si>
  <si>
    <t>Ремонт на фонтан в ЦГЧ</t>
  </si>
  <si>
    <t>Технически проект за ремонт на тротоарна настилка по ул."Търговска"-двустранно (северен и южен тротоар) в обхвата на кръстовището с ул."Христо Зографски" до кръстовището с ул."България",(ОТ296-ОТ286-ОТ255), гр.Самоков</t>
  </si>
  <si>
    <t>Технически проект за ремонт на тротоарна настилка в обхвата ОТ7-ОТ6-ОТ4-ОТ207-ОТ3 (улица от разклона на републикански път II-82 пред ОУ "Христо Смирненски" до републикански път II-82)- двустранно, (източен и западен тротоар)  в с.Радуил, община Самоков</t>
  </si>
  <si>
    <t>Технически проект за ремонт на тротоарна настилка по улица от вход на село Рельово към центъра до сградата на Народно читалище „Надежда“ – едностранно (източен тротоар) в обхвата от (ОТ120-ОТ124-ОТ125-ОТ125б-ОТ107-ОТ106) в с.Рельово, общ.Самоков“</t>
  </si>
  <si>
    <t>Технически проект за ремонт на тротоарна настилка по ул.“Хан Кубрат“ - двустранно (северен и южен тротоар) в обхвата от кръстовището с ул.“Васил Левски“ до кръстовището с ул.“Отец Паисий“, (ОТ43-ОТ111-ОТ338) в гр.Самоков, общ.Самоков“</t>
  </si>
  <si>
    <t>Технически проект за улична канализация – отвеждащ канал от съществуваща преливна шахта в кръстовището на ул“Македония“ и бул.“Искър“ и трасе по ул.“Искър“ в обхвата ОТ1419-ОТ111-ОТ114-ОТ117-ОТ1387а до заустването му в същ. уличен канал при кръстовището с ул.“Търговска“</t>
  </si>
  <si>
    <t>Технически проект за ремонт на тротоарна настилка по ул.“Васил Левски“ - едностранно западен тротоар в обхвата от кръстовището с ул.““Македония“ до кръстовището с ул.“Хан Кубрат“ (ОТ416а-43) в гр.Самоков, общ.Самоков“</t>
  </si>
  <si>
    <t>Технически проект за ремонт на тротоарна настилка по ул.“Македония“ - едностранно северен тротоар в обхвата от кръстовището с ул.“Житна Чаршия“ до кръстовището с ул.“Васил Левски“ (ОТ514-ОТ83-ОТ82-ОТ81-ОТ48) вклчващ и западен тротоар на общински паркинг в гр.Самоков, общ.Самоков“</t>
  </si>
  <si>
    <t>Проектиране и играждане на детска площадка за деца от 3 до 12 годишна възраст в междублоково пространство в кв."Самоково"- гр.Самоков</t>
  </si>
  <si>
    <t>Проектиране и играждане на детска площадка за деца от 3 до 12 годишна възраст в "Туристическата градина"- гр.Самоков</t>
  </si>
  <si>
    <t>Проектиране и играждане на детска площадка за деца от 3 до 12 годишна възраст до стадион "Спартак"- гр.Самоков</t>
  </si>
  <si>
    <t>Проектиране и играждане на детска площадка за деца от 3 до 12 годишна възраст в центъра на с.Драгушиново, община Самоков</t>
  </si>
  <si>
    <t>Инвестиционен проект за възстановяване и обновяване на съществуваща еко-пътека, разположена в ПИ 65231.918.58 по кадастралната карта на к.к."Боровец", община Самоков</t>
  </si>
  <si>
    <t>Интериорен проект за представително фоайе на партерно ниво в административната сграда на община Самоков</t>
  </si>
  <si>
    <t>Изготвяне на проект за постоянна организация на движението, към ПУП- ПРЗ за к.к."Боровец", община Самоков</t>
  </si>
  <si>
    <t>Обособяване на велоалея по ул."Грънчар" в обхвата между ул. "Христо Йовевич" до връзка с велоалея по ул. "Софийско шосе" (ОТ763-ОТ760а-ОТ758а-ОТ757а-ОТ756-ОТ756а-ОТ751а) на гр. Самоков</t>
  </si>
  <si>
    <t>Доставка и монтиране на паркови елементи, ударопоглъщаща настилка за детски площадки, детски и спортни съоръжения на територията на община Самоков</t>
  </si>
  <si>
    <t>Изготвяне на технически, инвестиционен проект на обект: "Реконструкция на улична водопроводна мрежа, попадаща в обхвата на републикански път III-181" в рамките на с.Поповяне /кв.1,2,3,4,5,10 и 11/ и с.Ковачевци /кв.30,31,43,46,47,48,49, 51,52,53, 56, 57, 58, 59</t>
  </si>
  <si>
    <t xml:space="preserve">Актуализация на проект за реконструкция на вътрешна водопроводна мрежа в с.Широки дол, община Самоков
</t>
  </si>
  <si>
    <t>Технически проект за реконструкция на уличен водопровод по ул. „Искър“ - част от път SFO2576 в обхвата от съществуващ водопровод при ОТ178 и трасе ОТ178-ОТ149-ОТ148-ОТ411-ОТ138-ОТ136-ОТ132-ОТ402-ОТ128а-ОТ129а-ОТ224-ОТ223-ОТ333-ОТ234-ОТ235-ОТ347 до пресвързване към съществуващ водопровод  при ОТ437 в с.Говедарци, общ.Самоков</t>
  </si>
  <si>
    <t>Технически проект за реконструкция на уличен водопровод по „ул.“1-ва“  в обхвата между ОТ31-ОТ37-ОТ36-ОТ48-ОТ50-ОТ147-ОТ55а-ОТ55-ОТ86-ОТ87-ОТ94б-ОТ92а до пресвързване към съществуващ водoпровод след мост над р.Бели Искър при 116а в с.Бели Искър, общ.Самоков</t>
  </si>
  <si>
    <t>Актуализация на работен проект на реконструкция на вътрешна водопроводната мрежа на с.Райово, община Самоков</t>
  </si>
  <si>
    <t>Технически проект за изграждане на велоалея гр.Самоков- с.Доспей</t>
  </si>
  <si>
    <t>Прединвестиционно проучване за хидравличен модел, гр.Самоков</t>
  </si>
  <si>
    <t>Проектиране на втора клетка за депониране на отпадъци- ОП "Регионален център за управление на отпадъците", гр.Самоков</t>
  </si>
  <si>
    <t>Проектиране на югозападен обход на гр.Самоков</t>
  </si>
  <si>
    <t>Функция 07: Почивно дело, култура, религиозни дейности</t>
  </si>
  <si>
    <t>Закупуване на компютри и периферия- Градски, исторически музей, гр.Самоков</t>
  </si>
  <si>
    <t>Закупуване на 2бр. помпи за басейн- ОП "СИП", гр.Самоков</t>
  </si>
  <si>
    <t>Рецепция- ОП"СИП", гр.Самоков</t>
  </si>
  <si>
    <t>Закупуване на движими, културни ценности с художествена стойност- Градски, исторически музей, гр.Самоков</t>
  </si>
  <si>
    <t>Закупуване на експозиционни витрини с осветление- Градски исторически музей- Самоков</t>
  </si>
  <si>
    <t xml:space="preserve">Работен проект за вътрешен ремонт в сграда- Културен дом с идентификатор: 65231.911.83.2 по кадастралната карта на гр.Самоков </t>
  </si>
  <si>
    <t>Инвестиционен проект за ремонт на ски шанца, гр.Самоков</t>
  </si>
  <si>
    <t xml:space="preserve">         Функция 08: Икономически дейности и услуги</t>
  </si>
  <si>
    <t>Закупуване на 2бр. компютърни конфигурации- ОП "Общинско лесничейство", гр.Самоков</t>
  </si>
  <si>
    <t>Програма за сортиментиране- ОП "Общинско лесничейство", гр.Самоков</t>
  </si>
  <si>
    <t>Реконструкция на съществуваща, светофарна уредба на кръстовището на ул."Македония" и ул."Преспа" в гр.Самоков</t>
  </si>
  <si>
    <t>Реконструкция на съществуваща, светофарна уредба на кръстовището на ул."Македония" и бул."Искър" в гр.Самоков</t>
  </si>
  <si>
    <t>Реконструкция на съществуваща, светофарна уредба на кръстовището на бул."Искър" и ул."Баба Фота" в гр.Самоков</t>
  </si>
  <si>
    <t>Изработване на работен проект и изграждане на светофарна уредба на кръстовището на ул."Търговска" и бул."Искър" в гр.Самоков</t>
  </si>
  <si>
    <t>Изработване на работен проект и изграждане на светофарна уредба на кръстовището на ул."Македония" и бул."Грънчар" в гр.Самоков</t>
  </si>
  <si>
    <t>Предотвратяване на щети по горите от горски пожари, природни бедствия и катастрофи на събития в общински гори на територията на община Самоков</t>
  </si>
  <si>
    <t xml:space="preserve">  Параграф 5300: Придобиване на нематериални дълготрайни активи</t>
  </si>
  <si>
    <t>ПУП - УПИ п-л IX за парк кв.39 с.Мала църква</t>
  </si>
  <si>
    <t xml:space="preserve">    Функция 01: Общи държавни служби</t>
  </si>
  <si>
    <t>5301 Придобиване на програмни продукти и лицензи за програмни продукти</t>
  </si>
  <si>
    <t>Закупуване на програмни продукти Аутокад- общинска администрация гр.Самоков</t>
  </si>
  <si>
    <t>Закупуване на Уеб интерфейс- Поликонт, община Самоков</t>
  </si>
  <si>
    <t>Закупуване на лиценз за Поликонт, община Самоков</t>
  </si>
  <si>
    <t>Диспечерски софтуер</t>
  </si>
  <si>
    <t>5309 Придобиване на други нематериални дълготрайни активи</t>
  </si>
  <si>
    <t>ПУП - План за улична регулация в к.к.Боровец</t>
  </si>
  <si>
    <t xml:space="preserve"> </t>
  </si>
  <si>
    <t>ПУП -ИПРЗ за кв.33 - гр.Самоков</t>
  </si>
  <si>
    <t>ПУП - ИПРЗ Белчин Бани - промяна по решение на СОС за 4бр. Квартала</t>
  </si>
  <si>
    <t>ПУП - ПРЗ с.Радуил</t>
  </si>
  <si>
    <t>ПУП - ИПРЗ за детски дом в ПИ 61604.52.359, УПИ V, кв.52- с.Радуил, община Самоков</t>
  </si>
  <si>
    <t>Изменение на ОУП и ПУП- ИПРЗ за ПИ 65231.913.636, ПИ 65231.913.287, ПИ 65231.913.303 - гр.Самоков</t>
  </si>
  <si>
    <t>ПУП- Парцеларен план и идеен проект по част "пътна" и "геодезия" за улица от републикански път II-82, през ПИ 65231.919.29 до ПИ 65231.919.123 по кадастралната карта на к.к."Боровец", община Самоков</t>
  </si>
  <si>
    <t>Изменение на ОУП и ПУП- ИПРЗ за УПИ I, кв.348, - гр.Самоков</t>
  </si>
  <si>
    <t>Изработване на ОУП на община Самоков, включващ екологична оценка и оценка за съвместимост</t>
  </si>
  <si>
    <t>ПУП-ИПРЗ за кв.29 и кв.30, ПИ 65231.920.334, 65231.920.290, 65231.920.501, 65231.920.347, 65231.920.229, к.к.Боровец в границите на ОУП на община Самоков</t>
  </si>
  <si>
    <t>ПУП-ИПРЗ в ПИ 65231.919.71, 65231.919.95, 65231.919.131, зад пожарната, к.к.Боровец, община Самоков</t>
  </si>
  <si>
    <r>
      <t xml:space="preserve">ПУП-ИПРЗ за ПИ 46276.7.38, УПИ I, магазин, кв.37-АОС </t>
    </r>
    <r>
      <rPr>
        <sz val="10"/>
        <rFont val="Calibri"/>
        <family val="2"/>
        <charset val="204"/>
      </rPr>
      <t>№</t>
    </r>
    <r>
      <rPr>
        <sz val="10"/>
        <rFont val="Arial"/>
        <family val="2"/>
        <charset val="204"/>
      </rPr>
      <t>552/2000г.- с.Мала Църква, община Самоков</t>
    </r>
  </si>
  <si>
    <t>ПУП-ИПРЗ за ПИ 46276.3.43, 46276.3.44 кв.7,парцел 3- с.Мала Църква, община Самоков</t>
  </si>
  <si>
    <t>ПУП-ИПР за ПИ 46276.7.87,кв.45, озеленяване- с.Мала Църква, община Самоков</t>
  </si>
  <si>
    <t>ПУП-ИПРЗ в кв.75, ПИ 15285.8.172,15285.8.169,15285.8.651 - с.Говедарци, община Самоков</t>
  </si>
  <si>
    <t>ПУП-ИПРЗ и баланс на територията за кв.63, ПИ 15285.7.339 - с.Говедарци, община Самоков</t>
  </si>
  <si>
    <t>ПУП-ИПРЗ за ПИ 65231.917.466, м.Луковица - гр.Самоков</t>
  </si>
  <si>
    <t>ПУП-ИПРЗ за УПИ II,кв.51 за градина- с.Рельово, община Самоков</t>
  </si>
  <si>
    <t>ПУП-ИПР за ПИ 162, кв.23 за озеленяване- в.з..Ярема, община Самоков</t>
  </si>
  <si>
    <t>ПУП- ИПРЗ за районен съд- Самоков в УПИ II, кв.86 с идентификатор 65231.906.272 по к.к. на гр.Самоков</t>
  </si>
  <si>
    <t>5309 Придобиване на други ДМА</t>
  </si>
  <si>
    <t>Горско-стопански план на община Самоков</t>
  </si>
  <si>
    <t>Пристройка и два броя класни стаи към ОУ "Авксентий Велешки"</t>
  </si>
  <si>
    <t>Собствени общински предприятия</t>
  </si>
  <si>
    <t>Геодезическо заснемане на кв.Самоково</t>
  </si>
  <si>
    <t>Изготвяне на Идеен проект за  корекция на река в с.Горни Окол, община Самоков</t>
  </si>
  <si>
    <t>Изготвяне на Идеен проект за  корекция на река в с.Доспей, община Самоков</t>
  </si>
  <si>
    <t>Изготвяне на Идеен проект"Корекция на река в с.Ковачевци, община Самоков"</t>
  </si>
  <si>
    <t>Изготвяне на технически проект на нова сграда за детска градина и проект за премахване на съществуваща сграда в ПИ 15285.7.61- двора на ДГ "Незабравка" в с.Говедарци, община Самоков</t>
  </si>
  <si>
    <t xml:space="preserve">Проектиране и изграждане на алейно осветление на велоалея, разположена в двора на СУ" Никола Велчев",  гр.Самоков </t>
  </si>
  <si>
    <t>Закупуване на автобусни спирки за общ.Самоков</t>
  </si>
  <si>
    <t>Архитектурено заснемане включващо проектно-сметна документация, Техническо становище по част-конструктивна и проектно решение за осветление на червения пешеходен мост в кв."Самоково', гр.Самоков</t>
  </si>
  <si>
    <t>Закупуване на 2бр. косачки за трева  ЦСРИ</t>
  </si>
  <si>
    <t>Доставка, монтаж на 6 бр. климатици в общинска администрация</t>
  </si>
  <si>
    <t>Уреди (пингвини) 4бр. За деца с увреждания- "Асистентска подкрепа", гр.Самоков</t>
  </si>
  <si>
    <t>Закупуване на 4бр. климатици за отопление на сглобяема къща- дом за стари хора "сем. Д-р Калинкови", гр.Самоков</t>
  </si>
  <si>
    <t>Закупуване на 3 бр. колонен климатик за асистентска подкрепа</t>
  </si>
  <si>
    <t>Закупуване на климатик  Цали Мали град</t>
  </si>
  <si>
    <t>Закупуване на климатик и генератор Цали Мали град</t>
  </si>
  <si>
    <t xml:space="preserve">        5206 Изграждане на инфраструктурни обекти</t>
  </si>
  <si>
    <t>Устройсво за защитна стена- общинска администрация гр.Самоков</t>
  </si>
  <si>
    <r>
      <t>Проектиране и изграждане</t>
    </r>
    <r>
      <rPr>
        <sz val="10"/>
        <color theme="1"/>
        <rFont val="Arial"/>
        <family val="2"/>
        <charset val="204"/>
      </rPr>
      <t xml:space="preserve">  на учрежденски архив за документооборота на социални услуги намиращ се на подпартерен етаж в сградата на община Самоков </t>
    </r>
  </si>
  <si>
    <t>Закупуване на 15 бр. интериорни врати -"ЦНСТД" гр.Самоков</t>
  </si>
  <si>
    <t>Закупуване на компютърна конфигурация - МКБПП</t>
  </si>
  <si>
    <t>Закупуване  компютърна конфигурация- ОП "РЦУО", гр.Самоков</t>
  </si>
  <si>
    <t>Закупуване на 2 броя колонен климатик- Общинска библиотека "Паисий Хилендарски", гр.Самоков</t>
  </si>
  <si>
    <t xml:space="preserve">  Параграф 5500: Капиталови трансфери</t>
  </si>
  <si>
    <t>Проект "Устойчиво енергийно обновяване чрез внедряване на мерки за енергийна ефективност в Многофамилна сграда СС "Блок 2, кв.Самоково", гр.Самоков</t>
  </si>
  <si>
    <t>Проект "Устойчиво енергийно обновяване чрез внедряване на мерки за енергийна ефективност в Многофамилна сграда СС "Блок 7, кв.Самоково", гр.Самоков</t>
  </si>
  <si>
    <t>Проект "Устойчиво енергийно обновяване чрез внедряване на мерки за енергийна ефективност в Многофамилна сграда СС "Блок 12, кв.Самоково", гр.Самоков</t>
  </si>
  <si>
    <t>Проект "Устойчиво енергийно обновяване чрез внедряване на мерки за енергийна ефективност в Многофамилна сграда СС "Блок 9, кв.Самоково", гр.Самоков</t>
  </si>
  <si>
    <t>Проект "Устойчиво енергийно обновяване чрез внедряване на мерки за енергийна ефективност в Многофамилна сграда СС "Блок 27, кв.Самоково", гр.Самоков</t>
  </si>
  <si>
    <t>Проект "Устойчиво енергийно обновяване чрез внедряване на мерки за енергийна ефективност в Многофамилна сграда СС "Блок 28, кв.Самоково", гр.Самоков</t>
  </si>
  <si>
    <t>Проект "Устойчиво енергийно обновяване чрез внедряване на мерки за енергийна ефективност в Многофамилна сграда СС "Блок 29, кв.Самоково", гр.Самоков</t>
  </si>
  <si>
    <t>Проект "Устойчиво енергийно обновяване чрез внедряване на мерки за енергийна ефективност в Многофамилна сграда СС "Блок 30, кв.Самоково", гр.Самоков</t>
  </si>
  <si>
    <t>Проект "Устойчиво енергийно обновяване чрез внедряване на мерки за енергийна ефективност в Многофамилна сграда СС "Блок 35, кв.Самоково", гр.Самоков</t>
  </si>
  <si>
    <t>Проект "Устойчиво енергийно обновяване чрез внедряване на мерки за енергийна ефективност в Многофамилна сграда СС "Блок 39, кв.Самоково", гр.Самоков</t>
  </si>
  <si>
    <t>Проект "Устойчиво енергийно обновяване чрез внедряване на мерки за енергийна ефективност в Многофамилна жилищна сграда СС "Блок 30, кв.Самоково", гр.Самоков</t>
  </si>
  <si>
    <t>Проект "Устойчиво енергийно обновяване чрез внедряване на мерки за енергийна ефективност в Многофамилна жилищна сграда СС "Блок 34, кв.Самоково", гр.Самоков</t>
  </si>
  <si>
    <t>Проект "Устойчиво енергийно обновяване чрез внедряване на мерки за енергийна ефективност в Многофамилна жилищна сграда СС "Блок 35, кв.Самоково", гр.Самоков</t>
  </si>
  <si>
    <t>Проект "Устойчиво енергийно обновяване чрез внедряване на мерки за енергийна ефективност в Многофамилна жилищна сграда СС "Блок 37, кв.Самоково", гр.Самоков</t>
  </si>
  <si>
    <t>Проект "Устойчиво енергийно обновяване чрез внедряване на мерки за енергийна ефективност в Многофамилна жилищна сграда СС "Блок 38, кв.Самоково", гр.Самоков</t>
  </si>
  <si>
    <t>Проект "Устойчиво енергийно обновяване чрез внедряване на мерки за енергийна ефективност в Многофамилна жилищна сграда СС "Блок 39, кв.Самоково", гр.Самоков</t>
  </si>
  <si>
    <t>Проект "Устойчиво енергийно обновяване чрез внедряване на мерки за енергийна ефективност в Многофамилна жилищна сграда СС "Блок Васил Левски", кв. Възраждане, гр.Самоков</t>
  </si>
  <si>
    <t>Проект "Устойчиво енергийно обновяване чрез внедряване на мерки за енергийна ефективност в Многофамилна жилищна сграда СС "Ж.К. Албена", гр.Самоков</t>
  </si>
  <si>
    <t>Проект "Извършване на строителни дейности, преустройство на сграда и доставка на оборудване и обзавеждане с оглед реформиране на Дом за стари хора с.Ковачевци"</t>
  </si>
  <si>
    <t>Закупуване на 3бр. Телевизори по проект в Дом за стари хора - с.Ковачевци</t>
  </si>
  <si>
    <t>Закупуване на 2бр. лаптоп по проект в Дом за стари хора - с.Ковачевци</t>
  </si>
  <si>
    <t>Закупуване на 3бр. сушилни по проект в Дом за стари хора - с.Ковачевци</t>
  </si>
  <si>
    <t>Закупуване на 4 комплекта кухненски шкафове по проект в Дом за стари хора - с.Ковачевци</t>
  </si>
  <si>
    <t>Закупуване на 8бр. Болнични легла по проект в Дом за стари хора - с.Ковачевци</t>
  </si>
  <si>
    <t>Проект "Извършване на строителни дейности, преустройство на сграда и доставка на оборудване и обзавеждане с оглед реформиране на Дом за стари хора гр. Самоков</t>
  </si>
  <si>
    <t>Закупуване на 3бр. лаптоп по проект в Дом за стари хора - гр.Самоков</t>
  </si>
  <si>
    <t>Закупуване на 3бр. телевизори по проект в Дом за стари хора - гр.Самоков</t>
  </si>
  <si>
    <t>Закупуване на 6бр. сушилни по проект в Дом за стари хора - гр.Самоков</t>
  </si>
  <si>
    <t>Закупуване на 6 комплекта кухненски шкафове по проект в Дом за стари хора -гр. Самоков</t>
  </si>
  <si>
    <t>Закупуване на 30бр. Болнични легла по проект в Дом за стари хора - гр.Самоков</t>
  </si>
  <si>
    <t>Закупуване станция по телемедицина по проект в Дом за стари хора - гр.Самоков</t>
  </si>
  <si>
    <t>Проект "Основен ремонт и обновяване на училищно общежитие към Спортно училище "Никола Велчев", гр.Самоков</t>
  </si>
  <si>
    <t>Закупуване на 36 бр. дивани в училищно общежитие към Спортно училище "Никола Велчев", гр.Самоков</t>
  </si>
  <si>
    <t>Закупуване на 4 бр. телевизори в училищно общежитие към Спортно училище "Никола Велчев", гр.Самоков</t>
  </si>
  <si>
    <t>Закупуване на 24 бр. лаптопи в училищно общежитие към Спортно училище "Никола Велчев", гр.Самоков</t>
  </si>
  <si>
    <t>Закупуване на 4 бр. кухненски модул в училищно общежитие към Спортно училище "Никола Велчев", гр.Самоков</t>
  </si>
  <si>
    <t>Закупуване на 4 бр. хладилници в училищно общежитие към Спортно училище "Никола Велчев", гр.Самоков</t>
  </si>
  <si>
    <t>Закупуване на 4 бр. пералня машина в училищно общежитие към Спортно училище "Никола Велчев", гр.Самоков</t>
  </si>
  <si>
    <t>Закупуване на 4 бр. сушилня машина в училищно общежитие към Спортно училище "Никола Велчев", гр.Самоков</t>
  </si>
  <si>
    <t>Закупуване на професионална пералня в училищно общежитие към Спортно училище "Никола Велчев", гр.Самоков</t>
  </si>
  <si>
    <t>Закупуване на професионална сушилня в училищно общежитие към Спортно училище "Никола Велчев", гр.Самоков</t>
  </si>
  <si>
    <t>Закупуване на 1 бр. стелаж за пералня в училищно общежитие към Спортно училище "Никола Велчев", гр.Самоков</t>
  </si>
  <si>
    <t>Закупуване на 1 бр. каландър в училищно общежитие към Спортно училище "Никола Велчев", гр.Самоков</t>
  </si>
  <si>
    <t>Хардуерно оборудване в ел.автобуси по проект "Община Самоков с още една крачка към опазване на природата"</t>
  </si>
  <si>
    <t>Обезп.билетен и контролен център по проект "Община Самоков с още една крачка към опазване на природата"</t>
  </si>
  <si>
    <t>Зарядни станции по проект "Община Самоков с още една крачка към опазване на природата"</t>
  </si>
  <si>
    <t>Електронни инф.табла на съществ. спирки по проект "Община Самоков с още една крачка към опазване на природата"</t>
  </si>
  <si>
    <t>Работна станция по проект "Община Самоков с още една крачка към опазване на природата"</t>
  </si>
  <si>
    <t>Закупуване на 5 бр. електробуси по проект "Община Самоков с още една крачка към опазване на природата"</t>
  </si>
  <si>
    <t>Изграждане на велоалеи по проект "Община Самоков с още една крачка към опазване на природата"</t>
  </si>
  <si>
    <t>Система авт.опред.мястото и движ.на превоз.средство по проект "Община Самоков с още една крачка към опазване на природата"</t>
  </si>
  <si>
    <t>Система електронно таксуване по проект "Община Самоков с още една крачка към опазване на природата"</t>
  </si>
  <si>
    <t>Закупуване на раменна преса- "Асистентска подкрепа", гр.Самоков</t>
  </si>
  <si>
    <t>Закупуване на гръдна преса- "Асистентска подкрепа", гр.Самоков</t>
  </si>
  <si>
    <t>Закупуване на долна гръбна преса- "Асистентска подкрепа", гр.Самоков</t>
  </si>
  <si>
    <t>55-03 Капиталови трансфери за организации с нестопанска цел</t>
  </si>
  <si>
    <t>„Ремонт на тротоарна настилка по улица Георги Димитров от кръстовището с ул.“Искър“ до центъра на селото (ОТ177-ОТ176-ОТ174-ОТ173-ОТ171-ОТ170-ОТ169-ОТ168-ОТ167-ОТ404) – двустранно (източен и западен тротоар) в с.Говедарци, общ.Самоков“</t>
  </si>
  <si>
    <t>Видеонаблюдение на територията на община Самоков</t>
  </si>
  <si>
    <t>Изграждане на софруер за прием в детските градини и училища на територията на община Самоков</t>
  </si>
  <si>
    <t>Генерален план за организация на движение на територията на гр.Самоков</t>
  </si>
  <si>
    <t xml:space="preserve"> Кооперативен пазар гр.Самоков - 3 варианта за концепции, обемнопространствено решение и окрупнена количествена сметка по избрания вариант</t>
  </si>
  <si>
    <t>ПУП-ИПРЗ за ПИ 65231.901.178</t>
  </si>
  <si>
    <t xml:space="preserve">ПУП-ИПРЗ за ПИ 65231.901.176; ПИ 65231.901.179 , ПИ 65231.901.189,ПИ 65231.901.186 </t>
  </si>
  <si>
    <t>ПУП-ИПРЗ за ПИ 65231.901.175 и ПИ 23491.8.388 - (индустриален парк )</t>
  </si>
  <si>
    <t xml:space="preserve">ПУП-ИПРЗ за ПИ 23491.7.205 и ПИ 23491.7.203 </t>
  </si>
  <si>
    <t>Ремонт на хладилна камера за съхранение на продуктите за нуждите на социалните услуги на територията на общината</t>
  </si>
  <si>
    <t>Закупуване на алармена инсталация СОТ- "ЦСРИ-ДЦДМУ", гр.Самоков</t>
  </si>
  <si>
    <t>Изграждане на нов товарен асансьор за пренасяне на хранителни продукти за нуждите на социалните услуги - Асистентска подкрепа, гр.Самоков</t>
  </si>
  <si>
    <t>Подмяна на въжена част на съществуваща пирамида - ОП "СИП"</t>
  </si>
  <si>
    <t>Видеодомофонна система в Дом за стари хора - с. Ковачевци</t>
  </si>
  <si>
    <t>Устойчива коледна украса за дългосрочна употреба</t>
  </si>
  <si>
    <t>Ремонт на три контейнера и две ленти- ОП "РЦУО", гр.Самоков</t>
  </si>
  <si>
    <t>5202 Придобиване на сгради</t>
  </si>
  <si>
    <t>Изграждане на физк.салон към ОБУ "Неофит Рилски" в УПИ VIII - за училище , кв.17 с идентификатор 65231.903.366  по КК на гр.Самоков</t>
  </si>
  <si>
    <t>Основен ремонт на общински път SFO2571 /III-181, Железница - п.к. Алино/ - Ковачевци - Ярлово в участъка от км 0+000 до км 4+800</t>
  </si>
  <si>
    <t>Основен ремонт на общински път SFO2579 /II-82, Самоков-София/-Горни Окол-Долни Окол-/II-82/  в участъка от км 0+000   до км 9+819,63/ Граница с Област София град/</t>
  </si>
  <si>
    <t>Модернизация и ремонт на съществуващ лекоатлетически стадионт-лекоатлетическа писта и съоръжения за лекоатлетически дисциплини, гр.Самоков</t>
  </si>
  <si>
    <t xml:space="preserve">Средства по Приложение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</si>
</sst>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л_в_._-;\-* #,##0.00\ _л_в_._-;_-* &quot;-&quot;??\ _л_в_._-;_-@_-"/>
  </numFmts>
  <fonts count="20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u/>
      <sz val="10"/>
      <name val="Arial"/>
      <family val="2"/>
      <charset val="204"/>
    </font>
    <font>
      <sz val="10"/>
      <color rgb="FF333333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rgb="FF333333"/>
      <name val="Arial"/>
      <family val="2"/>
      <charset val="204"/>
    </font>
    <font>
      <sz val="10"/>
      <color rgb="FFFFFF00"/>
      <name val="Arial"/>
      <family val="2"/>
      <charset val="204"/>
    </font>
    <font>
      <sz val="10"/>
      <color theme="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Calibri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37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2" borderId="21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3" fontId="1" fillId="0" borderId="0" xfId="0" applyNumberFormat="1" applyFont="1" applyBorder="1" applyAlignment="1">
      <alignment vertical="center" wrapText="1"/>
    </xf>
    <xf numFmtId="3" fontId="1" fillId="0" borderId="23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vertical="center"/>
    </xf>
    <xf numFmtId="0" fontId="2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/>
    </xf>
    <xf numFmtId="3" fontId="1" fillId="2" borderId="6" xfId="0" applyNumberFormat="1" applyFont="1" applyFill="1" applyBorder="1" applyAlignment="1">
      <alignment horizontal="center" vertical="center"/>
    </xf>
    <xf numFmtId="3" fontId="1" fillId="2" borderId="21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 wrapText="1"/>
    </xf>
    <xf numFmtId="3" fontId="0" fillId="2" borderId="8" xfId="0" applyNumberForma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0" fillId="2" borderId="4" xfId="0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3" fontId="0" fillId="2" borderId="19" xfId="0" applyNumberFormat="1" applyFill="1" applyBorder="1" applyAlignment="1">
      <alignment horizontal="center" vertical="center" wrapText="1"/>
    </xf>
    <xf numFmtId="3" fontId="0" fillId="2" borderId="4" xfId="0" applyNumberForma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vertical="center" wrapText="1"/>
    </xf>
    <xf numFmtId="3" fontId="1" fillId="2" borderId="4" xfId="0" applyNumberFormat="1" applyFont="1" applyFill="1" applyBorder="1" applyAlignment="1">
      <alignment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2" borderId="19" xfId="0" applyNumberFormat="1" applyFont="1" applyFill="1" applyBorder="1" applyAlignment="1">
      <alignment horizontal="center" vertical="center" wrapText="1"/>
    </xf>
    <xf numFmtId="3" fontId="15" fillId="2" borderId="21" xfId="0" applyNumberFormat="1" applyFont="1" applyFill="1" applyBorder="1" applyAlignment="1">
      <alignment horizontal="center" vertical="center"/>
    </xf>
    <xf numFmtId="3" fontId="15" fillId="2" borderId="19" xfId="0" applyNumberFormat="1" applyFont="1" applyFill="1" applyBorder="1" applyAlignment="1">
      <alignment horizontal="center" vertical="center"/>
    </xf>
    <xf numFmtId="3" fontId="15" fillId="2" borderId="8" xfId="0" applyNumberFormat="1" applyFont="1" applyFill="1" applyBorder="1" applyAlignment="1">
      <alignment horizontal="center" vertical="center"/>
    </xf>
    <xf numFmtId="3" fontId="15" fillId="2" borderId="4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3" fontId="4" fillId="4" borderId="21" xfId="0" applyNumberFormat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 wrapText="1"/>
    </xf>
    <xf numFmtId="3" fontId="4" fillId="4" borderId="28" xfId="0" applyNumberFormat="1" applyFont="1" applyFill="1" applyBorder="1" applyAlignment="1">
      <alignment horizontal="center" vertical="center" wrapText="1"/>
    </xf>
    <xf numFmtId="3" fontId="4" fillId="4" borderId="3" xfId="0" applyNumberFormat="1" applyFont="1" applyFill="1" applyBorder="1" applyAlignment="1">
      <alignment horizontal="center" vertical="center" wrapText="1"/>
    </xf>
    <xf numFmtId="0" fontId="0" fillId="4" borderId="3" xfId="0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0" fillId="4" borderId="4" xfId="0" applyFont="1" applyFill="1" applyBorder="1" applyAlignment="1">
      <alignment horizontal="center" vertical="center" wrapText="1"/>
    </xf>
    <xf numFmtId="3" fontId="4" fillId="4" borderId="19" xfId="0" applyNumberFormat="1" applyFont="1" applyFill="1" applyBorder="1" applyAlignment="1">
      <alignment horizontal="center" vertical="center" wrapText="1"/>
    </xf>
    <xf numFmtId="3" fontId="4" fillId="4" borderId="4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3" fontId="15" fillId="4" borderId="19" xfId="0" applyNumberFormat="1" applyFont="1" applyFill="1" applyBorder="1" applyAlignment="1">
      <alignment horizontal="center" vertical="center"/>
    </xf>
    <xf numFmtId="3" fontId="15" fillId="4" borderId="21" xfId="0" applyNumberFormat="1" applyFont="1" applyFill="1" applyBorder="1" applyAlignment="1">
      <alignment horizontal="center" vertical="center"/>
    </xf>
    <xf numFmtId="3" fontId="15" fillId="4" borderId="8" xfId="0" applyNumberFormat="1" applyFont="1" applyFill="1" applyBorder="1" applyAlignment="1">
      <alignment horizontal="center" vertical="center"/>
    </xf>
    <xf numFmtId="3" fontId="15" fillId="4" borderId="4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left" vertical="center" wrapText="1"/>
    </xf>
    <xf numFmtId="0" fontId="0" fillId="4" borderId="4" xfId="0" applyFill="1" applyBorder="1" applyAlignment="1">
      <alignment horizontal="center" vertical="center"/>
    </xf>
    <xf numFmtId="3" fontId="1" fillId="4" borderId="21" xfId="0" applyNumberFormat="1" applyFont="1" applyFill="1" applyBorder="1" applyAlignment="1">
      <alignment horizontal="center" vertical="center"/>
    </xf>
    <xf numFmtId="3" fontId="1" fillId="4" borderId="19" xfId="0" applyNumberFormat="1" applyFont="1" applyFill="1" applyBorder="1" applyAlignment="1">
      <alignment horizontal="center" vertical="center"/>
    </xf>
    <xf numFmtId="3" fontId="1" fillId="4" borderId="8" xfId="0" applyNumberFormat="1" applyFont="1" applyFill="1" applyBorder="1" applyAlignment="1">
      <alignment horizontal="center" vertical="center"/>
    </xf>
    <xf numFmtId="3" fontId="1" fillId="4" borderId="4" xfId="0" applyNumberFormat="1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0" fillId="2" borderId="20" xfId="0" applyNumberForma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horizontal="center" vertical="center"/>
    </xf>
    <xf numFmtId="3" fontId="0" fillId="2" borderId="8" xfId="0" applyNumberFormat="1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3" fontId="1" fillId="2" borderId="28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center" vertical="center" wrapText="1"/>
    </xf>
    <xf numFmtId="3" fontId="4" fillId="0" borderId="19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3" fontId="4" fillId="4" borderId="3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" fontId="1" fillId="3" borderId="24" xfId="0" applyNumberFormat="1" applyFont="1" applyFill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3" fontId="4" fillId="0" borderId="21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horizontal="center" vertical="center" wrapText="1"/>
    </xf>
    <xf numFmtId="3" fontId="4" fillId="0" borderId="29" xfId="0" applyNumberFormat="1" applyFont="1" applyFill="1" applyBorder="1" applyAlignment="1">
      <alignment horizontal="center" vertical="center" wrapText="1"/>
    </xf>
    <xf numFmtId="3" fontId="4" fillId="0" borderId="15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3" fontId="6" fillId="2" borderId="25" xfId="0" applyNumberFormat="1" applyFont="1" applyFill="1" applyBorder="1" applyAlignment="1">
      <alignment horizontal="center" vertical="center"/>
    </xf>
    <xf numFmtId="3" fontId="0" fillId="2" borderId="8" xfId="0" applyNumberFormat="1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3" fontId="6" fillId="2" borderId="11" xfId="0" applyNumberFormat="1" applyFont="1" applyFill="1" applyBorder="1" applyAlignment="1">
      <alignment horizontal="center" vertical="center"/>
    </xf>
    <xf numFmtId="3" fontId="4" fillId="2" borderId="19" xfId="0" applyNumberFormat="1" applyFont="1" applyFill="1" applyBorder="1" applyAlignment="1">
      <alignment horizontal="center" vertical="center" wrapText="1"/>
    </xf>
    <xf numFmtId="3" fontId="1" fillId="2" borderId="25" xfId="0" applyNumberFormat="1" applyFont="1" applyFill="1" applyBorder="1" applyAlignment="1">
      <alignment horizontal="center" vertical="center"/>
    </xf>
    <xf numFmtId="3" fontId="0" fillId="2" borderId="23" xfId="0" applyNumberFormat="1" applyFill="1" applyBorder="1" applyAlignment="1">
      <alignment horizontal="center" vertical="center"/>
    </xf>
    <xf numFmtId="3" fontId="6" fillId="2" borderId="25" xfId="0" applyNumberFormat="1" applyFont="1" applyFill="1" applyBorder="1" applyAlignment="1">
      <alignment horizontal="center" vertical="center"/>
    </xf>
    <xf numFmtId="3" fontId="1" fillId="3" borderId="30" xfId="0" applyNumberFormat="1" applyFont="1" applyFill="1" applyBorder="1" applyAlignment="1">
      <alignment horizontal="center" vertical="center"/>
    </xf>
    <xf numFmtId="3" fontId="4" fillId="2" borderId="19" xfId="0" applyNumberFormat="1" applyFont="1" applyFill="1" applyBorder="1" applyAlignment="1">
      <alignment horizontal="center" vertical="center"/>
    </xf>
    <xf numFmtId="3" fontId="6" fillId="2" borderId="19" xfId="0" applyNumberFormat="1" applyFont="1" applyFill="1" applyBorder="1" applyAlignment="1">
      <alignment horizontal="center" vertical="center"/>
    </xf>
    <xf numFmtId="3" fontId="0" fillId="2" borderId="19" xfId="0" applyNumberFormat="1" applyFill="1" applyBorder="1" applyAlignment="1">
      <alignment horizontal="center" vertical="center"/>
    </xf>
    <xf numFmtId="3" fontId="1" fillId="2" borderId="19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3" fontId="0" fillId="4" borderId="21" xfId="0" applyNumberFormat="1" applyFill="1" applyBorder="1" applyAlignment="1">
      <alignment horizontal="center" vertical="center"/>
    </xf>
    <xf numFmtId="3" fontId="0" fillId="4" borderId="19" xfId="0" applyNumberFormat="1" applyFill="1" applyBorder="1" applyAlignment="1">
      <alignment horizontal="center" vertical="center"/>
    </xf>
    <xf numFmtId="3" fontId="0" fillId="4" borderId="8" xfId="0" applyNumberFormat="1" applyFill="1" applyBorder="1" applyAlignment="1">
      <alignment horizontal="center" vertical="center"/>
    </xf>
    <xf numFmtId="3" fontId="0" fillId="4" borderId="4" xfId="0" applyNumberForma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3" fontId="1" fillId="3" borderId="5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3" fontId="0" fillId="2" borderId="4" xfId="0" applyNumberFormat="1" applyFill="1" applyBorder="1" applyAlignment="1">
      <alignment horizontal="center" vertical="center"/>
    </xf>
    <xf numFmtId="3" fontId="1" fillId="3" borderId="5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3" fontId="4" fillId="2" borderId="21" xfId="0" applyNumberFormat="1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3" fontId="0" fillId="2" borderId="21" xfId="0" applyNumberFormat="1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3" fontId="4" fillId="2" borderId="21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 wrapText="1"/>
    </xf>
    <xf numFmtId="3" fontId="1" fillId="4" borderId="4" xfId="0" applyNumberFormat="1" applyFont="1" applyFill="1" applyBorder="1" applyAlignment="1">
      <alignment horizontal="center" vertical="center" wrapText="1"/>
    </xf>
    <xf numFmtId="3" fontId="0" fillId="4" borderId="4" xfId="0" applyNumberFormat="1" applyFill="1" applyBorder="1" applyAlignment="1">
      <alignment horizontal="center" vertical="center" wrapText="1"/>
    </xf>
    <xf numFmtId="3" fontId="15" fillId="2" borderId="4" xfId="0" applyNumberFormat="1" applyFont="1" applyFill="1" applyBorder="1" applyAlignment="1">
      <alignment horizontal="center" vertical="center" wrapText="1"/>
    </xf>
    <xf numFmtId="3" fontId="1" fillId="2" borderId="21" xfId="0" applyNumberFormat="1" applyFont="1" applyFill="1" applyBorder="1" applyAlignment="1">
      <alignment horizontal="center" vertical="center" wrapText="1"/>
    </xf>
    <xf numFmtId="3" fontId="4" fillId="4" borderId="21" xfId="0" applyNumberFormat="1" applyFont="1" applyFill="1" applyBorder="1" applyAlignment="1">
      <alignment horizontal="center" vertical="center"/>
    </xf>
    <xf numFmtId="43" fontId="1" fillId="3" borderId="9" xfId="1" applyFont="1" applyFill="1" applyBorder="1" applyAlignment="1">
      <alignment vertical="center"/>
    </xf>
    <xf numFmtId="43" fontId="1" fillId="3" borderId="5" xfId="1" applyFont="1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 wrapText="1"/>
    </xf>
    <xf numFmtId="3" fontId="1" fillId="3" borderId="10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3" fontId="4" fillId="2" borderId="21" xfId="0" applyNumberFormat="1" applyFont="1" applyFill="1" applyBorder="1" applyAlignment="1">
      <alignment horizontal="center" vertical="center" wrapText="1"/>
    </xf>
    <xf numFmtId="3" fontId="0" fillId="2" borderId="4" xfId="0" applyNumberForma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 wrapText="1"/>
    </xf>
    <xf numFmtId="3" fontId="0" fillId="2" borderId="4" xfId="0" applyNumberFormat="1" applyFill="1" applyBorder="1" applyAlignment="1">
      <alignment horizontal="center" vertical="center"/>
    </xf>
    <xf numFmtId="3" fontId="0" fillId="2" borderId="21" xfId="0" applyNumberFormat="1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17" fillId="2" borderId="4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3" fontId="6" fillId="2" borderId="5" xfId="0" applyNumberFormat="1" applyFont="1" applyFill="1" applyBorder="1" applyAlignment="1">
      <alignment horizontal="center" vertical="center"/>
    </xf>
    <xf numFmtId="3" fontId="6" fillId="2" borderId="25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center" vertical="center"/>
    </xf>
    <xf numFmtId="3" fontId="4" fillId="2" borderId="21" xfId="0" applyNumberFormat="1" applyFont="1" applyFill="1" applyBorder="1" applyAlignment="1">
      <alignment horizontal="center" vertical="center"/>
    </xf>
    <xf numFmtId="3" fontId="4" fillId="2" borderId="30" xfId="0" applyNumberFormat="1" applyFont="1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3" fontId="1" fillId="2" borderId="40" xfId="0" applyNumberFormat="1" applyFont="1" applyFill="1" applyBorder="1" applyAlignment="1">
      <alignment horizontal="center" vertical="center"/>
    </xf>
    <xf numFmtId="3" fontId="6" fillId="2" borderId="39" xfId="0" applyNumberFormat="1" applyFont="1" applyFill="1" applyBorder="1" applyAlignment="1">
      <alignment horizontal="center" vertical="center"/>
    </xf>
    <xf numFmtId="3" fontId="4" fillId="4" borderId="40" xfId="0" applyNumberFormat="1" applyFont="1" applyFill="1" applyBorder="1" applyAlignment="1">
      <alignment horizontal="center" vertical="center" wrapText="1"/>
    </xf>
    <xf numFmtId="3" fontId="1" fillId="2" borderId="39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Continuous" vertical="center" wrapText="1"/>
    </xf>
    <xf numFmtId="0" fontId="1" fillId="2" borderId="48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Continuous" vertical="center" wrapText="1"/>
    </xf>
    <xf numFmtId="0" fontId="19" fillId="0" borderId="0" xfId="0" applyFont="1" applyAlignment="1">
      <alignment horizontal="left" wrapText="1"/>
    </xf>
    <xf numFmtId="3" fontId="4" fillId="2" borderId="24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wrapText="1"/>
    </xf>
    <xf numFmtId="3" fontId="1" fillId="3" borderId="28" xfId="0" applyNumberFormat="1" applyFont="1" applyFill="1" applyBorder="1" applyAlignment="1">
      <alignment horizontal="center" vertical="center"/>
    </xf>
    <xf numFmtId="3" fontId="4" fillId="2" borderId="28" xfId="0" applyNumberFormat="1" applyFont="1" applyFill="1" applyBorder="1" applyAlignment="1">
      <alignment horizontal="center" vertical="center"/>
    </xf>
    <xf numFmtId="3" fontId="0" fillId="2" borderId="28" xfId="0" applyNumberForma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3" fontId="4" fillId="2" borderId="28" xfId="0" applyNumberFormat="1" applyFont="1" applyFill="1" applyBorder="1" applyAlignment="1">
      <alignment horizontal="center" vertical="center" wrapText="1"/>
    </xf>
    <xf numFmtId="3" fontId="6" fillId="2" borderId="28" xfId="0" applyNumberFormat="1" applyFont="1" applyFill="1" applyBorder="1" applyAlignment="1">
      <alignment horizontal="center" vertical="center"/>
    </xf>
    <xf numFmtId="3" fontId="4" fillId="0" borderId="28" xfId="0" applyNumberFormat="1" applyFont="1" applyFill="1" applyBorder="1" applyAlignment="1">
      <alignment horizontal="center" vertical="center" wrapText="1"/>
    </xf>
    <xf numFmtId="3" fontId="1" fillId="4" borderId="28" xfId="0" applyNumberFormat="1" applyFont="1" applyFill="1" applyBorder="1" applyAlignment="1">
      <alignment horizontal="center" vertical="center"/>
    </xf>
    <xf numFmtId="0" fontId="0" fillId="2" borderId="28" xfId="0" applyFont="1" applyFill="1" applyBorder="1" applyAlignment="1">
      <alignment horizontal="center" vertical="center" wrapText="1"/>
    </xf>
    <xf numFmtId="3" fontId="1" fillId="2" borderId="28" xfId="0" applyNumberFormat="1" applyFont="1" applyFill="1" applyBorder="1" applyAlignment="1">
      <alignment horizontal="center" vertical="center" wrapText="1"/>
    </xf>
    <xf numFmtId="3" fontId="0" fillId="4" borderId="28" xfId="0" applyNumberFormat="1" applyFill="1" applyBorder="1" applyAlignment="1">
      <alignment horizontal="center" vertical="center"/>
    </xf>
    <xf numFmtId="3" fontId="0" fillId="2" borderId="28" xfId="0" applyNumberFormat="1" applyFill="1" applyBorder="1" applyAlignment="1">
      <alignment horizontal="center" vertical="center" wrapText="1"/>
    </xf>
    <xf numFmtId="3" fontId="15" fillId="2" borderId="28" xfId="0" applyNumberFormat="1" applyFont="1" applyFill="1" applyBorder="1" applyAlignment="1">
      <alignment horizontal="center" vertical="center"/>
    </xf>
    <xf numFmtId="3" fontId="15" fillId="4" borderId="28" xfId="0" applyNumberFormat="1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3" fontId="0" fillId="2" borderId="20" xfId="0" applyNumberFormat="1" applyFill="1" applyBorder="1" applyAlignment="1">
      <alignment horizontal="center" vertical="center"/>
    </xf>
    <xf numFmtId="3" fontId="0" fillId="2" borderId="6" xfId="0" applyNumberFormat="1" applyFill="1" applyBorder="1" applyAlignment="1">
      <alignment horizontal="center" vertical="center"/>
    </xf>
    <xf numFmtId="3" fontId="4" fillId="2" borderId="20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6" fillId="2" borderId="20" xfId="0" applyNumberFormat="1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3" fontId="4" fillId="2" borderId="20" xfId="0" applyNumberFormat="1" applyFont="1" applyFill="1" applyBorder="1" applyAlignment="1">
      <alignment horizontal="center" vertical="center"/>
    </xf>
    <xf numFmtId="3" fontId="4" fillId="2" borderId="24" xfId="0" applyNumberFormat="1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0" fillId="2" borderId="5" xfId="0" applyNumberFormat="1" applyFill="1" applyBorder="1" applyAlignment="1">
      <alignment horizontal="center" vertical="center"/>
    </xf>
    <xf numFmtId="3" fontId="1" fillId="3" borderId="20" xfId="0" applyNumberFormat="1" applyFont="1" applyFill="1" applyBorder="1" applyAlignment="1">
      <alignment horizontal="center" vertical="center"/>
    </xf>
    <xf numFmtId="3" fontId="1" fillId="3" borderId="6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center" vertical="center"/>
    </xf>
    <xf numFmtId="3" fontId="0" fillId="2" borderId="21" xfId="0" applyNumberFormat="1" applyFill="1" applyBorder="1" applyAlignment="1">
      <alignment horizontal="center" vertical="center"/>
    </xf>
    <xf numFmtId="3" fontId="0" fillId="2" borderId="23" xfId="0" applyNumberFormat="1" applyFill="1" applyBorder="1" applyAlignment="1">
      <alignment horizontal="center" vertical="center"/>
    </xf>
    <xf numFmtId="3" fontId="0" fillId="2" borderId="25" xfId="0" applyNumberForma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3" fontId="1" fillId="2" borderId="21" xfId="0" applyNumberFormat="1" applyFont="1" applyFill="1" applyBorder="1" applyAlignment="1">
      <alignment horizontal="center" vertical="center"/>
    </xf>
    <xf numFmtId="3" fontId="1" fillId="3" borderId="4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4" fillId="2" borderId="21" xfId="0" applyNumberFormat="1" applyFont="1" applyFill="1" applyBorder="1" applyAlignment="1">
      <alignment horizontal="center" vertical="center" wrapText="1"/>
    </xf>
    <xf numFmtId="3" fontId="1" fillId="3" borderId="2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3" fontId="0" fillId="2" borderId="41" xfId="0" applyNumberFormat="1" applyFill="1" applyBorder="1" applyAlignment="1">
      <alignment horizontal="center" vertical="center"/>
    </xf>
    <xf numFmtId="3" fontId="0" fillId="2" borderId="42" xfId="0" applyNumberFormat="1" applyFill="1" applyBorder="1" applyAlignment="1">
      <alignment horizontal="center" vertical="center"/>
    </xf>
    <xf numFmtId="3" fontId="0" fillId="2" borderId="22" xfId="0" applyNumberFormat="1" applyFill="1" applyBorder="1" applyAlignment="1">
      <alignment horizontal="center" vertical="center"/>
    </xf>
    <xf numFmtId="3" fontId="0" fillId="2" borderId="10" xfId="0" applyNumberForma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3" fontId="0" fillId="2" borderId="4" xfId="0" applyNumberFormat="1" applyFill="1" applyBorder="1" applyAlignment="1">
      <alignment horizontal="center" vertical="center" wrapText="1"/>
    </xf>
    <xf numFmtId="3" fontId="0" fillId="2" borderId="3" xfId="0" applyNumberForma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center" vertical="center"/>
    </xf>
    <xf numFmtId="3" fontId="4" fillId="2" borderId="2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3" fontId="4" fillId="2" borderId="23" xfId="0" applyNumberFormat="1" applyFont="1" applyFill="1" applyBorder="1" applyAlignment="1">
      <alignment horizontal="center" vertical="center"/>
    </xf>
    <xf numFmtId="3" fontId="4" fillId="2" borderId="30" xfId="0" applyNumberFormat="1" applyFont="1" applyFill="1" applyBorder="1" applyAlignment="1">
      <alignment horizontal="center" vertical="center"/>
    </xf>
    <xf numFmtId="3" fontId="1" fillId="3" borderId="24" xfId="0" applyNumberFormat="1" applyFont="1" applyFill="1" applyBorder="1" applyAlignment="1">
      <alignment horizontal="center" vertical="center" wrapText="1"/>
    </xf>
    <xf numFmtId="3" fontId="1" fillId="3" borderId="6" xfId="0" applyNumberFormat="1" applyFont="1" applyFill="1" applyBorder="1" applyAlignment="1">
      <alignment horizontal="center" vertical="center" wrapText="1"/>
    </xf>
    <xf numFmtId="3" fontId="6" fillId="2" borderId="23" xfId="0" applyNumberFormat="1" applyFont="1" applyFill="1" applyBorder="1" applyAlignment="1">
      <alignment horizontal="center" vertical="center"/>
    </xf>
    <xf numFmtId="3" fontId="6" fillId="2" borderId="25" xfId="0" applyNumberFormat="1" applyFont="1" applyFill="1" applyBorder="1" applyAlignment="1">
      <alignment horizontal="center" vertical="center"/>
    </xf>
    <xf numFmtId="3" fontId="1" fillId="3" borderId="30" xfId="0" applyNumberFormat="1" applyFont="1" applyFill="1" applyBorder="1" applyAlignment="1">
      <alignment horizontal="center" vertical="center" wrapText="1"/>
    </xf>
    <xf numFmtId="3" fontId="1" fillId="3" borderId="25" xfId="0" applyNumberFormat="1" applyFont="1" applyFill="1" applyBorder="1" applyAlignment="1">
      <alignment horizontal="center" vertical="center" wrapText="1"/>
    </xf>
    <xf numFmtId="3" fontId="1" fillId="3" borderId="7" xfId="0" applyNumberFormat="1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vertical="center" wrapText="1"/>
    </xf>
    <xf numFmtId="0" fontId="1" fillId="2" borderId="32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3" fontId="1" fillId="2" borderId="32" xfId="0" applyNumberFormat="1" applyFont="1" applyFill="1" applyBorder="1" applyAlignment="1">
      <alignment horizontal="center" vertical="center" wrapText="1"/>
    </xf>
    <xf numFmtId="3" fontId="1" fillId="2" borderId="13" xfId="0" applyNumberFormat="1" applyFont="1" applyFill="1" applyBorder="1" applyAlignment="1">
      <alignment horizontal="center" vertical="center" wrapText="1"/>
    </xf>
    <xf numFmtId="3" fontId="1" fillId="0" borderId="32" xfId="0" applyNumberFormat="1" applyFont="1" applyFill="1" applyBorder="1" applyAlignment="1">
      <alignment horizontal="center" vertical="center"/>
    </xf>
    <xf numFmtId="3" fontId="1" fillId="0" borderId="1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3" fontId="1" fillId="0" borderId="37" xfId="0" applyNumberFormat="1" applyFont="1" applyFill="1" applyBorder="1" applyAlignment="1">
      <alignment horizontal="center" vertical="center"/>
    </xf>
    <xf numFmtId="3" fontId="1" fillId="0" borderId="3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3" fontId="1" fillId="0" borderId="18" xfId="0" applyNumberFormat="1" applyFont="1" applyFill="1" applyBorder="1" applyAlignment="1">
      <alignment horizontal="center" vertical="center"/>
    </xf>
    <xf numFmtId="3" fontId="1" fillId="0" borderId="27" xfId="0" applyNumberFormat="1" applyFont="1" applyFill="1" applyBorder="1" applyAlignment="1">
      <alignment horizontal="center" vertical="center"/>
    </xf>
    <xf numFmtId="3" fontId="1" fillId="0" borderId="15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1" fillId="3" borderId="5" xfId="0" applyNumberFormat="1" applyFont="1" applyFill="1" applyBorder="1" applyAlignment="1">
      <alignment horizontal="center" vertical="center"/>
    </xf>
    <xf numFmtId="3" fontId="1" fillId="3" borderId="23" xfId="0" applyNumberFormat="1" applyFont="1" applyFill="1" applyBorder="1" applyAlignment="1">
      <alignment horizontal="center" vertical="center"/>
    </xf>
    <xf numFmtId="3" fontId="1" fillId="3" borderId="25" xfId="0" applyNumberFormat="1" applyFont="1" applyFill="1" applyBorder="1" applyAlignment="1">
      <alignment horizontal="center" vertical="center"/>
    </xf>
    <xf numFmtId="3" fontId="4" fillId="2" borderId="23" xfId="0" applyNumberFormat="1" applyFont="1" applyFill="1" applyBorder="1" applyAlignment="1">
      <alignment horizontal="center" vertical="center" wrapText="1"/>
    </xf>
    <xf numFmtId="3" fontId="4" fillId="2" borderId="2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3" fontId="1" fillId="2" borderId="23" xfId="0" applyNumberFormat="1" applyFont="1" applyFill="1" applyBorder="1" applyAlignment="1">
      <alignment horizontal="center" vertical="center"/>
    </xf>
    <xf numFmtId="3" fontId="1" fillId="2" borderId="25" xfId="0" applyNumberFormat="1" applyFont="1" applyFill="1" applyBorder="1" applyAlignment="1">
      <alignment horizontal="center" vertical="center"/>
    </xf>
    <xf numFmtId="3" fontId="1" fillId="0" borderId="16" xfId="0" applyNumberFormat="1" applyFont="1" applyFill="1" applyBorder="1" applyAlignment="1">
      <alignment horizontal="center" vertical="center"/>
    </xf>
    <xf numFmtId="3" fontId="1" fillId="0" borderId="17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/>
    </xf>
    <xf numFmtId="3" fontId="4" fillId="2" borderId="25" xfId="0" applyNumberFormat="1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3" fontId="1" fillId="0" borderId="43" xfId="0" applyNumberFormat="1" applyFont="1" applyFill="1" applyBorder="1" applyAlignment="1">
      <alignment horizontal="center" vertical="center"/>
    </xf>
    <xf numFmtId="3" fontId="1" fillId="0" borderId="35" xfId="0" applyNumberFormat="1" applyFont="1" applyFill="1" applyBorder="1" applyAlignment="1">
      <alignment horizontal="center" vertical="center"/>
    </xf>
    <xf numFmtId="3" fontId="0" fillId="2" borderId="34" xfId="0" applyNumberFormat="1" applyFill="1" applyBorder="1" applyAlignment="1">
      <alignment horizontal="center" vertical="center"/>
    </xf>
    <xf numFmtId="3" fontId="0" fillId="2" borderId="35" xfId="0" applyNumberFormat="1" applyFill="1" applyBorder="1" applyAlignment="1">
      <alignment horizontal="center" vertical="center"/>
    </xf>
    <xf numFmtId="3" fontId="4" fillId="2" borderId="34" xfId="0" applyNumberFormat="1" applyFont="1" applyFill="1" applyBorder="1" applyAlignment="1">
      <alignment horizontal="center" vertical="center" wrapText="1"/>
    </xf>
    <xf numFmtId="3" fontId="4" fillId="2" borderId="35" xfId="0" applyNumberFormat="1" applyFont="1" applyFill="1" applyBorder="1" applyAlignment="1">
      <alignment horizontal="center" vertical="center" wrapText="1"/>
    </xf>
    <xf numFmtId="3" fontId="6" fillId="2" borderId="34" xfId="0" applyNumberFormat="1" applyFont="1" applyFill="1" applyBorder="1" applyAlignment="1">
      <alignment horizontal="center" vertical="center"/>
    </xf>
    <xf numFmtId="3" fontId="6" fillId="2" borderId="35" xfId="0" applyNumberFormat="1" applyFont="1" applyFill="1" applyBorder="1" applyAlignment="1">
      <alignment horizontal="center" vertical="center"/>
    </xf>
    <xf numFmtId="3" fontId="4" fillId="2" borderId="34" xfId="0" applyNumberFormat="1" applyFont="1" applyFill="1" applyBorder="1" applyAlignment="1">
      <alignment horizontal="center" vertical="center"/>
    </xf>
    <xf numFmtId="3" fontId="4" fillId="2" borderId="35" xfId="0" applyNumberFormat="1" applyFont="1" applyFill="1" applyBorder="1" applyAlignment="1">
      <alignment horizontal="center" vertical="center"/>
    </xf>
    <xf numFmtId="3" fontId="1" fillId="3" borderId="34" xfId="0" applyNumberFormat="1" applyFont="1" applyFill="1" applyBorder="1" applyAlignment="1">
      <alignment horizontal="center" vertical="center" wrapText="1"/>
    </xf>
    <xf numFmtId="3" fontId="1" fillId="3" borderId="35" xfId="0" applyNumberFormat="1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3" fontId="1" fillId="3" borderId="34" xfId="0" applyNumberFormat="1" applyFont="1" applyFill="1" applyBorder="1" applyAlignment="1">
      <alignment horizontal="center" vertical="center"/>
    </xf>
    <xf numFmtId="3" fontId="1" fillId="3" borderId="35" xfId="0" applyNumberFormat="1" applyFont="1" applyFill="1" applyBorder="1" applyAlignment="1">
      <alignment horizontal="center" vertical="center"/>
    </xf>
    <xf numFmtId="3" fontId="4" fillId="2" borderId="22" xfId="0" applyNumberFormat="1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center" vertical="center" wrapText="1"/>
    </xf>
    <xf numFmtId="0" fontId="0" fillId="2" borderId="36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colors>
    <mruColors>
      <color rgb="FFA568D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2"/>
  <sheetViews>
    <sheetView tabSelected="1" topLeftCell="A79" zoomScaleNormal="100" workbookViewId="0">
      <selection activeCell="I7" sqref="I7:I9"/>
    </sheetView>
  </sheetViews>
  <sheetFormatPr defaultRowHeight="15" outlineLevelCol="1" x14ac:dyDescent="0.25"/>
  <cols>
    <col min="1" max="1" width="4.7109375" style="1" customWidth="1"/>
    <col min="2" max="2" width="66.42578125" style="1" customWidth="1"/>
    <col min="3" max="3" width="8.42578125" style="2" customWidth="1"/>
    <col min="4" max="4" width="10.140625" style="2" bestFit="1" customWidth="1"/>
    <col min="5" max="5" width="9.42578125" style="2" customWidth="1" outlineLevel="1"/>
    <col min="6" max="6" width="10.42578125" style="2" customWidth="1"/>
    <col min="7" max="7" width="11.5703125" style="2" customWidth="1"/>
    <col min="8" max="8" width="13.42578125" style="2" hidden="1" customWidth="1"/>
    <col min="9" max="9" width="10.85546875" style="96" customWidth="1" outlineLevel="1"/>
    <col min="10" max="10" width="11" style="2" customWidth="1"/>
    <col min="11" max="11" width="11.140625" style="2" hidden="1" customWidth="1"/>
    <col min="12" max="13" width="11.28515625" style="2" hidden="1" customWidth="1"/>
    <col min="14" max="14" width="13" style="2" hidden="1" customWidth="1"/>
    <col min="15" max="15" width="13" style="2" customWidth="1"/>
    <col min="16" max="17" width="13.42578125" style="1" customWidth="1"/>
    <col min="18" max="253" width="9.140625" style="1"/>
    <col min="254" max="254" width="4.7109375" style="1" customWidth="1"/>
    <col min="255" max="255" width="66.42578125" style="1" customWidth="1"/>
    <col min="256" max="256" width="8.42578125" style="1" customWidth="1"/>
    <col min="257" max="257" width="10.42578125" style="1" customWidth="1"/>
    <col min="258" max="258" width="9.42578125" style="1" customWidth="1"/>
    <col min="259" max="259" width="10.42578125" style="1" customWidth="1"/>
    <col min="260" max="261" width="11.5703125" style="1" customWidth="1"/>
    <col min="262" max="262" width="13.42578125" style="1" customWidth="1"/>
    <col min="263" max="263" width="10.85546875" style="1" customWidth="1"/>
    <col min="264" max="264" width="9.85546875" style="1" customWidth="1"/>
    <col min="265" max="265" width="11.140625" style="1" customWidth="1"/>
    <col min="266" max="267" width="11.28515625" style="1" customWidth="1"/>
    <col min="268" max="268" width="36.5703125" style="1" customWidth="1"/>
    <col min="269" max="269" width="22.28515625" style="1" bestFit="1" customWidth="1"/>
    <col min="270" max="509" width="9.140625" style="1"/>
    <col min="510" max="510" width="4.7109375" style="1" customWidth="1"/>
    <col min="511" max="511" width="66.42578125" style="1" customWidth="1"/>
    <col min="512" max="512" width="8.42578125" style="1" customWidth="1"/>
    <col min="513" max="513" width="10.42578125" style="1" customWidth="1"/>
    <col min="514" max="514" width="9.42578125" style="1" customWidth="1"/>
    <col min="515" max="515" width="10.42578125" style="1" customWidth="1"/>
    <col min="516" max="517" width="11.5703125" style="1" customWidth="1"/>
    <col min="518" max="518" width="13.42578125" style="1" customWidth="1"/>
    <col min="519" max="519" width="10.85546875" style="1" customWidth="1"/>
    <col min="520" max="520" width="9.85546875" style="1" customWidth="1"/>
    <col min="521" max="521" width="11.140625" style="1" customWidth="1"/>
    <col min="522" max="523" width="11.28515625" style="1" customWidth="1"/>
    <col min="524" max="524" width="36.5703125" style="1" customWidth="1"/>
    <col min="525" max="525" width="22.28515625" style="1" bestFit="1" customWidth="1"/>
    <col min="526" max="765" width="9.140625" style="1"/>
    <col min="766" max="766" width="4.7109375" style="1" customWidth="1"/>
    <col min="767" max="767" width="66.42578125" style="1" customWidth="1"/>
    <col min="768" max="768" width="8.42578125" style="1" customWidth="1"/>
    <col min="769" max="769" width="10.42578125" style="1" customWidth="1"/>
    <col min="770" max="770" width="9.42578125" style="1" customWidth="1"/>
    <col min="771" max="771" width="10.42578125" style="1" customWidth="1"/>
    <col min="772" max="773" width="11.5703125" style="1" customWidth="1"/>
    <col min="774" max="774" width="13.42578125" style="1" customWidth="1"/>
    <col min="775" max="775" width="10.85546875" style="1" customWidth="1"/>
    <col min="776" max="776" width="9.85546875" style="1" customWidth="1"/>
    <col min="777" max="777" width="11.140625" style="1" customWidth="1"/>
    <col min="778" max="779" width="11.28515625" style="1" customWidth="1"/>
    <col min="780" max="780" width="36.5703125" style="1" customWidth="1"/>
    <col min="781" max="781" width="22.28515625" style="1" bestFit="1" customWidth="1"/>
    <col min="782" max="1021" width="9.140625" style="1"/>
    <col min="1022" max="1022" width="4.7109375" style="1" customWidth="1"/>
    <col min="1023" max="1023" width="66.42578125" style="1" customWidth="1"/>
    <col min="1024" max="1024" width="8.42578125" style="1" customWidth="1"/>
    <col min="1025" max="1025" width="10.42578125" style="1" customWidth="1"/>
    <col min="1026" max="1026" width="9.42578125" style="1" customWidth="1"/>
    <col min="1027" max="1027" width="10.42578125" style="1" customWidth="1"/>
    <col min="1028" max="1029" width="11.5703125" style="1" customWidth="1"/>
    <col min="1030" max="1030" width="13.42578125" style="1" customWidth="1"/>
    <col min="1031" max="1031" width="10.85546875" style="1" customWidth="1"/>
    <col min="1032" max="1032" width="9.85546875" style="1" customWidth="1"/>
    <col min="1033" max="1033" width="11.140625" style="1" customWidth="1"/>
    <col min="1034" max="1035" width="11.28515625" style="1" customWidth="1"/>
    <col min="1036" max="1036" width="36.5703125" style="1" customWidth="1"/>
    <col min="1037" max="1037" width="22.28515625" style="1" bestFit="1" customWidth="1"/>
    <col min="1038" max="1277" width="9.140625" style="1"/>
    <col min="1278" max="1278" width="4.7109375" style="1" customWidth="1"/>
    <col min="1279" max="1279" width="66.42578125" style="1" customWidth="1"/>
    <col min="1280" max="1280" width="8.42578125" style="1" customWidth="1"/>
    <col min="1281" max="1281" width="10.42578125" style="1" customWidth="1"/>
    <col min="1282" max="1282" width="9.42578125" style="1" customWidth="1"/>
    <col min="1283" max="1283" width="10.42578125" style="1" customWidth="1"/>
    <col min="1284" max="1285" width="11.5703125" style="1" customWidth="1"/>
    <col min="1286" max="1286" width="13.42578125" style="1" customWidth="1"/>
    <col min="1287" max="1287" width="10.85546875" style="1" customWidth="1"/>
    <col min="1288" max="1288" width="9.85546875" style="1" customWidth="1"/>
    <col min="1289" max="1289" width="11.140625" style="1" customWidth="1"/>
    <col min="1290" max="1291" width="11.28515625" style="1" customWidth="1"/>
    <col min="1292" max="1292" width="36.5703125" style="1" customWidth="1"/>
    <col min="1293" max="1293" width="22.28515625" style="1" bestFit="1" customWidth="1"/>
    <col min="1294" max="1533" width="9.140625" style="1"/>
    <col min="1534" max="1534" width="4.7109375" style="1" customWidth="1"/>
    <col min="1535" max="1535" width="66.42578125" style="1" customWidth="1"/>
    <col min="1536" max="1536" width="8.42578125" style="1" customWidth="1"/>
    <col min="1537" max="1537" width="10.42578125" style="1" customWidth="1"/>
    <col min="1538" max="1538" width="9.42578125" style="1" customWidth="1"/>
    <col min="1539" max="1539" width="10.42578125" style="1" customWidth="1"/>
    <col min="1540" max="1541" width="11.5703125" style="1" customWidth="1"/>
    <col min="1542" max="1542" width="13.42578125" style="1" customWidth="1"/>
    <col min="1543" max="1543" width="10.85546875" style="1" customWidth="1"/>
    <col min="1544" max="1544" width="9.85546875" style="1" customWidth="1"/>
    <col min="1545" max="1545" width="11.140625" style="1" customWidth="1"/>
    <col min="1546" max="1547" width="11.28515625" style="1" customWidth="1"/>
    <col min="1548" max="1548" width="36.5703125" style="1" customWidth="1"/>
    <col min="1549" max="1549" width="22.28515625" style="1" bestFit="1" customWidth="1"/>
    <col min="1550" max="1789" width="9.140625" style="1"/>
    <col min="1790" max="1790" width="4.7109375" style="1" customWidth="1"/>
    <col min="1791" max="1791" width="66.42578125" style="1" customWidth="1"/>
    <col min="1792" max="1792" width="8.42578125" style="1" customWidth="1"/>
    <col min="1793" max="1793" width="10.42578125" style="1" customWidth="1"/>
    <col min="1794" max="1794" width="9.42578125" style="1" customWidth="1"/>
    <col min="1795" max="1795" width="10.42578125" style="1" customWidth="1"/>
    <col min="1796" max="1797" width="11.5703125" style="1" customWidth="1"/>
    <col min="1798" max="1798" width="13.42578125" style="1" customWidth="1"/>
    <col min="1799" max="1799" width="10.85546875" style="1" customWidth="1"/>
    <col min="1800" max="1800" width="9.85546875" style="1" customWidth="1"/>
    <col min="1801" max="1801" width="11.140625" style="1" customWidth="1"/>
    <col min="1802" max="1803" width="11.28515625" style="1" customWidth="1"/>
    <col min="1804" max="1804" width="36.5703125" style="1" customWidth="1"/>
    <col min="1805" max="1805" width="22.28515625" style="1" bestFit="1" customWidth="1"/>
    <col min="1806" max="2045" width="9.140625" style="1"/>
    <col min="2046" max="2046" width="4.7109375" style="1" customWidth="1"/>
    <col min="2047" max="2047" width="66.42578125" style="1" customWidth="1"/>
    <col min="2048" max="2048" width="8.42578125" style="1" customWidth="1"/>
    <col min="2049" max="2049" width="10.42578125" style="1" customWidth="1"/>
    <col min="2050" max="2050" width="9.42578125" style="1" customWidth="1"/>
    <col min="2051" max="2051" width="10.42578125" style="1" customWidth="1"/>
    <col min="2052" max="2053" width="11.5703125" style="1" customWidth="1"/>
    <col min="2054" max="2054" width="13.42578125" style="1" customWidth="1"/>
    <col min="2055" max="2055" width="10.85546875" style="1" customWidth="1"/>
    <col min="2056" max="2056" width="9.85546875" style="1" customWidth="1"/>
    <col min="2057" max="2057" width="11.140625" style="1" customWidth="1"/>
    <col min="2058" max="2059" width="11.28515625" style="1" customWidth="1"/>
    <col min="2060" max="2060" width="36.5703125" style="1" customWidth="1"/>
    <col min="2061" max="2061" width="22.28515625" style="1" bestFit="1" customWidth="1"/>
    <col min="2062" max="2301" width="9.140625" style="1"/>
    <col min="2302" max="2302" width="4.7109375" style="1" customWidth="1"/>
    <col min="2303" max="2303" width="66.42578125" style="1" customWidth="1"/>
    <col min="2304" max="2304" width="8.42578125" style="1" customWidth="1"/>
    <col min="2305" max="2305" width="10.42578125" style="1" customWidth="1"/>
    <col min="2306" max="2306" width="9.42578125" style="1" customWidth="1"/>
    <col min="2307" max="2307" width="10.42578125" style="1" customWidth="1"/>
    <col min="2308" max="2309" width="11.5703125" style="1" customWidth="1"/>
    <col min="2310" max="2310" width="13.42578125" style="1" customWidth="1"/>
    <col min="2311" max="2311" width="10.85546875" style="1" customWidth="1"/>
    <col min="2312" max="2312" width="9.85546875" style="1" customWidth="1"/>
    <col min="2313" max="2313" width="11.140625" style="1" customWidth="1"/>
    <col min="2314" max="2315" width="11.28515625" style="1" customWidth="1"/>
    <col min="2316" max="2316" width="36.5703125" style="1" customWidth="1"/>
    <col min="2317" max="2317" width="22.28515625" style="1" bestFit="1" customWidth="1"/>
    <col min="2318" max="2557" width="9.140625" style="1"/>
    <col min="2558" max="2558" width="4.7109375" style="1" customWidth="1"/>
    <col min="2559" max="2559" width="66.42578125" style="1" customWidth="1"/>
    <col min="2560" max="2560" width="8.42578125" style="1" customWidth="1"/>
    <col min="2561" max="2561" width="10.42578125" style="1" customWidth="1"/>
    <col min="2562" max="2562" width="9.42578125" style="1" customWidth="1"/>
    <col min="2563" max="2563" width="10.42578125" style="1" customWidth="1"/>
    <col min="2564" max="2565" width="11.5703125" style="1" customWidth="1"/>
    <col min="2566" max="2566" width="13.42578125" style="1" customWidth="1"/>
    <col min="2567" max="2567" width="10.85546875" style="1" customWidth="1"/>
    <col min="2568" max="2568" width="9.85546875" style="1" customWidth="1"/>
    <col min="2569" max="2569" width="11.140625" style="1" customWidth="1"/>
    <col min="2570" max="2571" width="11.28515625" style="1" customWidth="1"/>
    <col min="2572" max="2572" width="36.5703125" style="1" customWidth="1"/>
    <col min="2573" max="2573" width="22.28515625" style="1" bestFit="1" customWidth="1"/>
    <col min="2574" max="2813" width="9.140625" style="1"/>
    <col min="2814" max="2814" width="4.7109375" style="1" customWidth="1"/>
    <col min="2815" max="2815" width="66.42578125" style="1" customWidth="1"/>
    <col min="2816" max="2816" width="8.42578125" style="1" customWidth="1"/>
    <col min="2817" max="2817" width="10.42578125" style="1" customWidth="1"/>
    <col min="2818" max="2818" width="9.42578125" style="1" customWidth="1"/>
    <col min="2819" max="2819" width="10.42578125" style="1" customWidth="1"/>
    <col min="2820" max="2821" width="11.5703125" style="1" customWidth="1"/>
    <col min="2822" max="2822" width="13.42578125" style="1" customWidth="1"/>
    <col min="2823" max="2823" width="10.85546875" style="1" customWidth="1"/>
    <col min="2824" max="2824" width="9.85546875" style="1" customWidth="1"/>
    <col min="2825" max="2825" width="11.140625" style="1" customWidth="1"/>
    <col min="2826" max="2827" width="11.28515625" style="1" customWidth="1"/>
    <col min="2828" max="2828" width="36.5703125" style="1" customWidth="1"/>
    <col min="2829" max="2829" width="22.28515625" style="1" bestFit="1" customWidth="1"/>
    <col min="2830" max="3069" width="9.140625" style="1"/>
    <col min="3070" max="3070" width="4.7109375" style="1" customWidth="1"/>
    <col min="3071" max="3071" width="66.42578125" style="1" customWidth="1"/>
    <col min="3072" max="3072" width="8.42578125" style="1" customWidth="1"/>
    <col min="3073" max="3073" width="10.42578125" style="1" customWidth="1"/>
    <col min="3074" max="3074" width="9.42578125" style="1" customWidth="1"/>
    <col min="3075" max="3075" width="10.42578125" style="1" customWidth="1"/>
    <col min="3076" max="3077" width="11.5703125" style="1" customWidth="1"/>
    <col min="3078" max="3078" width="13.42578125" style="1" customWidth="1"/>
    <col min="3079" max="3079" width="10.85546875" style="1" customWidth="1"/>
    <col min="3080" max="3080" width="9.85546875" style="1" customWidth="1"/>
    <col min="3081" max="3081" width="11.140625" style="1" customWidth="1"/>
    <col min="3082" max="3083" width="11.28515625" style="1" customWidth="1"/>
    <col min="3084" max="3084" width="36.5703125" style="1" customWidth="1"/>
    <col min="3085" max="3085" width="22.28515625" style="1" bestFit="1" customWidth="1"/>
    <col min="3086" max="3325" width="9.140625" style="1"/>
    <col min="3326" max="3326" width="4.7109375" style="1" customWidth="1"/>
    <col min="3327" max="3327" width="66.42578125" style="1" customWidth="1"/>
    <col min="3328" max="3328" width="8.42578125" style="1" customWidth="1"/>
    <col min="3329" max="3329" width="10.42578125" style="1" customWidth="1"/>
    <col min="3330" max="3330" width="9.42578125" style="1" customWidth="1"/>
    <col min="3331" max="3331" width="10.42578125" style="1" customWidth="1"/>
    <col min="3332" max="3333" width="11.5703125" style="1" customWidth="1"/>
    <col min="3334" max="3334" width="13.42578125" style="1" customWidth="1"/>
    <col min="3335" max="3335" width="10.85546875" style="1" customWidth="1"/>
    <col min="3336" max="3336" width="9.85546875" style="1" customWidth="1"/>
    <col min="3337" max="3337" width="11.140625" style="1" customWidth="1"/>
    <col min="3338" max="3339" width="11.28515625" style="1" customWidth="1"/>
    <col min="3340" max="3340" width="36.5703125" style="1" customWidth="1"/>
    <col min="3341" max="3341" width="22.28515625" style="1" bestFit="1" customWidth="1"/>
    <col min="3342" max="3581" width="9.140625" style="1"/>
    <col min="3582" max="3582" width="4.7109375" style="1" customWidth="1"/>
    <col min="3583" max="3583" width="66.42578125" style="1" customWidth="1"/>
    <col min="3584" max="3584" width="8.42578125" style="1" customWidth="1"/>
    <col min="3585" max="3585" width="10.42578125" style="1" customWidth="1"/>
    <col min="3586" max="3586" width="9.42578125" style="1" customWidth="1"/>
    <col min="3587" max="3587" width="10.42578125" style="1" customWidth="1"/>
    <col min="3588" max="3589" width="11.5703125" style="1" customWidth="1"/>
    <col min="3590" max="3590" width="13.42578125" style="1" customWidth="1"/>
    <col min="3591" max="3591" width="10.85546875" style="1" customWidth="1"/>
    <col min="3592" max="3592" width="9.85546875" style="1" customWidth="1"/>
    <col min="3593" max="3593" width="11.140625" style="1" customWidth="1"/>
    <col min="3594" max="3595" width="11.28515625" style="1" customWidth="1"/>
    <col min="3596" max="3596" width="36.5703125" style="1" customWidth="1"/>
    <col min="3597" max="3597" width="22.28515625" style="1" bestFit="1" customWidth="1"/>
    <col min="3598" max="3837" width="9.140625" style="1"/>
    <col min="3838" max="3838" width="4.7109375" style="1" customWidth="1"/>
    <col min="3839" max="3839" width="66.42578125" style="1" customWidth="1"/>
    <col min="3840" max="3840" width="8.42578125" style="1" customWidth="1"/>
    <col min="3841" max="3841" width="10.42578125" style="1" customWidth="1"/>
    <col min="3842" max="3842" width="9.42578125" style="1" customWidth="1"/>
    <col min="3843" max="3843" width="10.42578125" style="1" customWidth="1"/>
    <col min="3844" max="3845" width="11.5703125" style="1" customWidth="1"/>
    <col min="3846" max="3846" width="13.42578125" style="1" customWidth="1"/>
    <col min="3847" max="3847" width="10.85546875" style="1" customWidth="1"/>
    <col min="3848" max="3848" width="9.85546875" style="1" customWidth="1"/>
    <col min="3849" max="3849" width="11.140625" style="1" customWidth="1"/>
    <col min="3850" max="3851" width="11.28515625" style="1" customWidth="1"/>
    <col min="3852" max="3852" width="36.5703125" style="1" customWidth="1"/>
    <col min="3853" max="3853" width="22.28515625" style="1" bestFit="1" customWidth="1"/>
    <col min="3854" max="4093" width="9.140625" style="1"/>
    <col min="4094" max="4094" width="4.7109375" style="1" customWidth="1"/>
    <col min="4095" max="4095" width="66.42578125" style="1" customWidth="1"/>
    <col min="4096" max="4096" width="8.42578125" style="1" customWidth="1"/>
    <col min="4097" max="4097" width="10.42578125" style="1" customWidth="1"/>
    <col min="4098" max="4098" width="9.42578125" style="1" customWidth="1"/>
    <col min="4099" max="4099" width="10.42578125" style="1" customWidth="1"/>
    <col min="4100" max="4101" width="11.5703125" style="1" customWidth="1"/>
    <col min="4102" max="4102" width="13.42578125" style="1" customWidth="1"/>
    <col min="4103" max="4103" width="10.85546875" style="1" customWidth="1"/>
    <col min="4104" max="4104" width="9.85546875" style="1" customWidth="1"/>
    <col min="4105" max="4105" width="11.140625" style="1" customWidth="1"/>
    <col min="4106" max="4107" width="11.28515625" style="1" customWidth="1"/>
    <col min="4108" max="4108" width="36.5703125" style="1" customWidth="1"/>
    <col min="4109" max="4109" width="22.28515625" style="1" bestFit="1" customWidth="1"/>
    <col min="4110" max="4349" width="9.140625" style="1"/>
    <col min="4350" max="4350" width="4.7109375" style="1" customWidth="1"/>
    <col min="4351" max="4351" width="66.42578125" style="1" customWidth="1"/>
    <col min="4352" max="4352" width="8.42578125" style="1" customWidth="1"/>
    <col min="4353" max="4353" width="10.42578125" style="1" customWidth="1"/>
    <col min="4354" max="4354" width="9.42578125" style="1" customWidth="1"/>
    <col min="4355" max="4355" width="10.42578125" style="1" customWidth="1"/>
    <col min="4356" max="4357" width="11.5703125" style="1" customWidth="1"/>
    <col min="4358" max="4358" width="13.42578125" style="1" customWidth="1"/>
    <col min="4359" max="4359" width="10.85546875" style="1" customWidth="1"/>
    <col min="4360" max="4360" width="9.85546875" style="1" customWidth="1"/>
    <col min="4361" max="4361" width="11.140625" style="1" customWidth="1"/>
    <col min="4362" max="4363" width="11.28515625" style="1" customWidth="1"/>
    <col min="4364" max="4364" width="36.5703125" style="1" customWidth="1"/>
    <col min="4365" max="4365" width="22.28515625" style="1" bestFit="1" customWidth="1"/>
    <col min="4366" max="4605" width="9.140625" style="1"/>
    <col min="4606" max="4606" width="4.7109375" style="1" customWidth="1"/>
    <col min="4607" max="4607" width="66.42578125" style="1" customWidth="1"/>
    <col min="4608" max="4608" width="8.42578125" style="1" customWidth="1"/>
    <col min="4609" max="4609" width="10.42578125" style="1" customWidth="1"/>
    <col min="4610" max="4610" width="9.42578125" style="1" customWidth="1"/>
    <col min="4611" max="4611" width="10.42578125" style="1" customWidth="1"/>
    <col min="4612" max="4613" width="11.5703125" style="1" customWidth="1"/>
    <col min="4614" max="4614" width="13.42578125" style="1" customWidth="1"/>
    <col min="4615" max="4615" width="10.85546875" style="1" customWidth="1"/>
    <col min="4616" max="4616" width="9.85546875" style="1" customWidth="1"/>
    <col min="4617" max="4617" width="11.140625" style="1" customWidth="1"/>
    <col min="4618" max="4619" width="11.28515625" style="1" customWidth="1"/>
    <col min="4620" max="4620" width="36.5703125" style="1" customWidth="1"/>
    <col min="4621" max="4621" width="22.28515625" style="1" bestFit="1" customWidth="1"/>
    <col min="4622" max="4861" width="9.140625" style="1"/>
    <col min="4862" max="4862" width="4.7109375" style="1" customWidth="1"/>
    <col min="4863" max="4863" width="66.42578125" style="1" customWidth="1"/>
    <col min="4864" max="4864" width="8.42578125" style="1" customWidth="1"/>
    <col min="4865" max="4865" width="10.42578125" style="1" customWidth="1"/>
    <col min="4866" max="4866" width="9.42578125" style="1" customWidth="1"/>
    <col min="4867" max="4867" width="10.42578125" style="1" customWidth="1"/>
    <col min="4868" max="4869" width="11.5703125" style="1" customWidth="1"/>
    <col min="4870" max="4870" width="13.42578125" style="1" customWidth="1"/>
    <col min="4871" max="4871" width="10.85546875" style="1" customWidth="1"/>
    <col min="4872" max="4872" width="9.85546875" style="1" customWidth="1"/>
    <col min="4873" max="4873" width="11.140625" style="1" customWidth="1"/>
    <col min="4874" max="4875" width="11.28515625" style="1" customWidth="1"/>
    <col min="4876" max="4876" width="36.5703125" style="1" customWidth="1"/>
    <col min="4877" max="4877" width="22.28515625" style="1" bestFit="1" customWidth="1"/>
    <col min="4878" max="5117" width="9.140625" style="1"/>
    <col min="5118" max="5118" width="4.7109375" style="1" customWidth="1"/>
    <col min="5119" max="5119" width="66.42578125" style="1" customWidth="1"/>
    <col min="5120" max="5120" width="8.42578125" style="1" customWidth="1"/>
    <col min="5121" max="5121" width="10.42578125" style="1" customWidth="1"/>
    <col min="5122" max="5122" width="9.42578125" style="1" customWidth="1"/>
    <col min="5123" max="5123" width="10.42578125" style="1" customWidth="1"/>
    <col min="5124" max="5125" width="11.5703125" style="1" customWidth="1"/>
    <col min="5126" max="5126" width="13.42578125" style="1" customWidth="1"/>
    <col min="5127" max="5127" width="10.85546875" style="1" customWidth="1"/>
    <col min="5128" max="5128" width="9.85546875" style="1" customWidth="1"/>
    <col min="5129" max="5129" width="11.140625" style="1" customWidth="1"/>
    <col min="5130" max="5131" width="11.28515625" style="1" customWidth="1"/>
    <col min="5132" max="5132" width="36.5703125" style="1" customWidth="1"/>
    <col min="5133" max="5133" width="22.28515625" style="1" bestFit="1" customWidth="1"/>
    <col min="5134" max="5373" width="9.140625" style="1"/>
    <col min="5374" max="5374" width="4.7109375" style="1" customWidth="1"/>
    <col min="5375" max="5375" width="66.42578125" style="1" customWidth="1"/>
    <col min="5376" max="5376" width="8.42578125" style="1" customWidth="1"/>
    <col min="5377" max="5377" width="10.42578125" style="1" customWidth="1"/>
    <col min="5378" max="5378" width="9.42578125" style="1" customWidth="1"/>
    <col min="5379" max="5379" width="10.42578125" style="1" customWidth="1"/>
    <col min="5380" max="5381" width="11.5703125" style="1" customWidth="1"/>
    <col min="5382" max="5382" width="13.42578125" style="1" customWidth="1"/>
    <col min="5383" max="5383" width="10.85546875" style="1" customWidth="1"/>
    <col min="5384" max="5384" width="9.85546875" style="1" customWidth="1"/>
    <col min="5385" max="5385" width="11.140625" style="1" customWidth="1"/>
    <col min="5386" max="5387" width="11.28515625" style="1" customWidth="1"/>
    <col min="5388" max="5388" width="36.5703125" style="1" customWidth="1"/>
    <col min="5389" max="5389" width="22.28515625" style="1" bestFit="1" customWidth="1"/>
    <col min="5390" max="5629" width="9.140625" style="1"/>
    <col min="5630" max="5630" width="4.7109375" style="1" customWidth="1"/>
    <col min="5631" max="5631" width="66.42578125" style="1" customWidth="1"/>
    <col min="5632" max="5632" width="8.42578125" style="1" customWidth="1"/>
    <col min="5633" max="5633" width="10.42578125" style="1" customWidth="1"/>
    <col min="5634" max="5634" width="9.42578125" style="1" customWidth="1"/>
    <col min="5635" max="5635" width="10.42578125" style="1" customWidth="1"/>
    <col min="5636" max="5637" width="11.5703125" style="1" customWidth="1"/>
    <col min="5638" max="5638" width="13.42578125" style="1" customWidth="1"/>
    <col min="5639" max="5639" width="10.85546875" style="1" customWidth="1"/>
    <col min="5640" max="5640" width="9.85546875" style="1" customWidth="1"/>
    <col min="5641" max="5641" width="11.140625" style="1" customWidth="1"/>
    <col min="5642" max="5643" width="11.28515625" style="1" customWidth="1"/>
    <col min="5644" max="5644" width="36.5703125" style="1" customWidth="1"/>
    <col min="5645" max="5645" width="22.28515625" style="1" bestFit="1" customWidth="1"/>
    <col min="5646" max="5885" width="9.140625" style="1"/>
    <col min="5886" max="5886" width="4.7109375" style="1" customWidth="1"/>
    <col min="5887" max="5887" width="66.42578125" style="1" customWidth="1"/>
    <col min="5888" max="5888" width="8.42578125" style="1" customWidth="1"/>
    <col min="5889" max="5889" width="10.42578125" style="1" customWidth="1"/>
    <col min="5890" max="5890" width="9.42578125" style="1" customWidth="1"/>
    <col min="5891" max="5891" width="10.42578125" style="1" customWidth="1"/>
    <col min="5892" max="5893" width="11.5703125" style="1" customWidth="1"/>
    <col min="5894" max="5894" width="13.42578125" style="1" customWidth="1"/>
    <col min="5895" max="5895" width="10.85546875" style="1" customWidth="1"/>
    <col min="5896" max="5896" width="9.85546875" style="1" customWidth="1"/>
    <col min="5897" max="5897" width="11.140625" style="1" customWidth="1"/>
    <col min="5898" max="5899" width="11.28515625" style="1" customWidth="1"/>
    <col min="5900" max="5900" width="36.5703125" style="1" customWidth="1"/>
    <col min="5901" max="5901" width="22.28515625" style="1" bestFit="1" customWidth="1"/>
    <col min="5902" max="6141" width="9.140625" style="1"/>
    <col min="6142" max="6142" width="4.7109375" style="1" customWidth="1"/>
    <col min="6143" max="6143" width="66.42578125" style="1" customWidth="1"/>
    <col min="6144" max="6144" width="8.42578125" style="1" customWidth="1"/>
    <col min="6145" max="6145" width="10.42578125" style="1" customWidth="1"/>
    <col min="6146" max="6146" width="9.42578125" style="1" customWidth="1"/>
    <col min="6147" max="6147" width="10.42578125" style="1" customWidth="1"/>
    <col min="6148" max="6149" width="11.5703125" style="1" customWidth="1"/>
    <col min="6150" max="6150" width="13.42578125" style="1" customWidth="1"/>
    <col min="6151" max="6151" width="10.85546875" style="1" customWidth="1"/>
    <col min="6152" max="6152" width="9.85546875" style="1" customWidth="1"/>
    <col min="6153" max="6153" width="11.140625" style="1" customWidth="1"/>
    <col min="6154" max="6155" width="11.28515625" style="1" customWidth="1"/>
    <col min="6156" max="6156" width="36.5703125" style="1" customWidth="1"/>
    <col min="6157" max="6157" width="22.28515625" style="1" bestFit="1" customWidth="1"/>
    <col min="6158" max="6397" width="9.140625" style="1"/>
    <col min="6398" max="6398" width="4.7109375" style="1" customWidth="1"/>
    <col min="6399" max="6399" width="66.42578125" style="1" customWidth="1"/>
    <col min="6400" max="6400" width="8.42578125" style="1" customWidth="1"/>
    <col min="6401" max="6401" width="10.42578125" style="1" customWidth="1"/>
    <col min="6402" max="6402" width="9.42578125" style="1" customWidth="1"/>
    <col min="6403" max="6403" width="10.42578125" style="1" customWidth="1"/>
    <col min="6404" max="6405" width="11.5703125" style="1" customWidth="1"/>
    <col min="6406" max="6406" width="13.42578125" style="1" customWidth="1"/>
    <col min="6407" max="6407" width="10.85546875" style="1" customWidth="1"/>
    <col min="6408" max="6408" width="9.85546875" style="1" customWidth="1"/>
    <col min="6409" max="6409" width="11.140625" style="1" customWidth="1"/>
    <col min="6410" max="6411" width="11.28515625" style="1" customWidth="1"/>
    <col min="6412" max="6412" width="36.5703125" style="1" customWidth="1"/>
    <col min="6413" max="6413" width="22.28515625" style="1" bestFit="1" customWidth="1"/>
    <col min="6414" max="6653" width="9.140625" style="1"/>
    <col min="6654" max="6654" width="4.7109375" style="1" customWidth="1"/>
    <col min="6655" max="6655" width="66.42578125" style="1" customWidth="1"/>
    <col min="6656" max="6656" width="8.42578125" style="1" customWidth="1"/>
    <col min="6657" max="6657" width="10.42578125" style="1" customWidth="1"/>
    <col min="6658" max="6658" width="9.42578125" style="1" customWidth="1"/>
    <col min="6659" max="6659" width="10.42578125" style="1" customWidth="1"/>
    <col min="6660" max="6661" width="11.5703125" style="1" customWidth="1"/>
    <col min="6662" max="6662" width="13.42578125" style="1" customWidth="1"/>
    <col min="6663" max="6663" width="10.85546875" style="1" customWidth="1"/>
    <col min="6664" max="6664" width="9.85546875" style="1" customWidth="1"/>
    <col min="6665" max="6665" width="11.140625" style="1" customWidth="1"/>
    <col min="6666" max="6667" width="11.28515625" style="1" customWidth="1"/>
    <col min="6668" max="6668" width="36.5703125" style="1" customWidth="1"/>
    <col min="6669" max="6669" width="22.28515625" style="1" bestFit="1" customWidth="1"/>
    <col min="6670" max="6909" width="9.140625" style="1"/>
    <col min="6910" max="6910" width="4.7109375" style="1" customWidth="1"/>
    <col min="6911" max="6911" width="66.42578125" style="1" customWidth="1"/>
    <col min="6912" max="6912" width="8.42578125" style="1" customWidth="1"/>
    <col min="6913" max="6913" width="10.42578125" style="1" customWidth="1"/>
    <col min="6914" max="6914" width="9.42578125" style="1" customWidth="1"/>
    <col min="6915" max="6915" width="10.42578125" style="1" customWidth="1"/>
    <col min="6916" max="6917" width="11.5703125" style="1" customWidth="1"/>
    <col min="6918" max="6918" width="13.42578125" style="1" customWidth="1"/>
    <col min="6919" max="6919" width="10.85546875" style="1" customWidth="1"/>
    <col min="6920" max="6920" width="9.85546875" style="1" customWidth="1"/>
    <col min="6921" max="6921" width="11.140625" style="1" customWidth="1"/>
    <col min="6922" max="6923" width="11.28515625" style="1" customWidth="1"/>
    <col min="6924" max="6924" width="36.5703125" style="1" customWidth="1"/>
    <col min="6925" max="6925" width="22.28515625" style="1" bestFit="1" customWidth="1"/>
    <col min="6926" max="7165" width="9.140625" style="1"/>
    <col min="7166" max="7166" width="4.7109375" style="1" customWidth="1"/>
    <col min="7167" max="7167" width="66.42578125" style="1" customWidth="1"/>
    <col min="7168" max="7168" width="8.42578125" style="1" customWidth="1"/>
    <col min="7169" max="7169" width="10.42578125" style="1" customWidth="1"/>
    <col min="7170" max="7170" width="9.42578125" style="1" customWidth="1"/>
    <col min="7171" max="7171" width="10.42578125" style="1" customWidth="1"/>
    <col min="7172" max="7173" width="11.5703125" style="1" customWidth="1"/>
    <col min="7174" max="7174" width="13.42578125" style="1" customWidth="1"/>
    <col min="7175" max="7175" width="10.85546875" style="1" customWidth="1"/>
    <col min="7176" max="7176" width="9.85546875" style="1" customWidth="1"/>
    <col min="7177" max="7177" width="11.140625" style="1" customWidth="1"/>
    <col min="7178" max="7179" width="11.28515625" style="1" customWidth="1"/>
    <col min="7180" max="7180" width="36.5703125" style="1" customWidth="1"/>
    <col min="7181" max="7181" width="22.28515625" style="1" bestFit="1" customWidth="1"/>
    <col min="7182" max="7421" width="9.140625" style="1"/>
    <col min="7422" max="7422" width="4.7109375" style="1" customWidth="1"/>
    <col min="7423" max="7423" width="66.42578125" style="1" customWidth="1"/>
    <col min="7424" max="7424" width="8.42578125" style="1" customWidth="1"/>
    <col min="7425" max="7425" width="10.42578125" style="1" customWidth="1"/>
    <col min="7426" max="7426" width="9.42578125" style="1" customWidth="1"/>
    <col min="7427" max="7427" width="10.42578125" style="1" customWidth="1"/>
    <col min="7428" max="7429" width="11.5703125" style="1" customWidth="1"/>
    <col min="7430" max="7430" width="13.42578125" style="1" customWidth="1"/>
    <col min="7431" max="7431" width="10.85546875" style="1" customWidth="1"/>
    <col min="7432" max="7432" width="9.85546875" style="1" customWidth="1"/>
    <col min="7433" max="7433" width="11.140625" style="1" customWidth="1"/>
    <col min="7434" max="7435" width="11.28515625" style="1" customWidth="1"/>
    <col min="7436" max="7436" width="36.5703125" style="1" customWidth="1"/>
    <col min="7437" max="7437" width="22.28515625" style="1" bestFit="1" customWidth="1"/>
    <col min="7438" max="7677" width="9.140625" style="1"/>
    <col min="7678" max="7678" width="4.7109375" style="1" customWidth="1"/>
    <col min="7679" max="7679" width="66.42578125" style="1" customWidth="1"/>
    <col min="7680" max="7680" width="8.42578125" style="1" customWidth="1"/>
    <col min="7681" max="7681" width="10.42578125" style="1" customWidth="1"/>
    <col min="7682" max="7682" width="9.42578125" style="1" customWidth="1"/>
    <col min="7683" max="7683" width="10.42578125" style="1" customWidth="1"/>
    <col min="7684" max="7685" width="11.5703125" style="1" customWidth="1"/>
    <col min="7686" max="7686" width="13.42578125" style="1" customWidth="1"/>
    <col min="7687" max="7687" width="10.85546875" style="1" customWidth="1"/>
    <col min="7688" max="7688" width="9.85546875" style="1" customWidth="1"/>
    <col min="7689" max="7689" width="11.140625" style="1" customWidth="1"/>
    <col min="7690" max="7691" width="11.28515625" style="1" customWidth="1"/>
    <col min="7692" max="7692" width="36.5703125" style="1" customWidth="1"/>
    <col min="7693" max="7693" width="22.28515625" style="1" bestFit="1" customWidth="1"/>
    <col min="7694" max="7933" width="9.140625" style="1"/>
    <col min="7934" max="7934" width="4.7109375" style="1" customWidth="1"/>
    <col min="7935" max="7935" width="66.42578125" style="1" customWidth="1"/>
    <col min="7936" max="7936" width="8.42578125" style="1" customWidth="1"/>
    <col min="7937" max="7937" width="10.42578125" style="1" customWidth="1"/>
    <col min="7938" max="7938" width="9.42578125" style="1" customWidth="1"/>
    <col min="7939" max="7939" width="10.42578125" style="1" customWidth="1"/>
    <col min="7940" max="7941" width="11.5703125" style="1" customWidth="1"/>
    <col min="7942" max="7942" width="13.42578125" style="1" customWidth="1"/>
    <col min="7943" max="7943" width="10.85546875" style="1" customWidth="1"/>
    <col min="7944" max="7944" width="9.85546875" style="1" customWidth="1"/>
    <col min="7945" max="7945" width="11.140625" style="1" customWidth="1"/>
    <col min="7946" max="7947" width="11.28515625" style="1" customWidth="1"/>
    <col min="7948" max="7948" width="36.5703125" style="1" customWidth="1"/>
    <col min="7949" max="7949" width="22.28515625" style="1" bestFit="1" customWidth="1"/>
    <col min="7950" max="8189" width="9.140625" style="1"/>
    <col min="8190" max="8190" width="4.7109375" style="1" customWidth="1"/>
    <col min="8191" max="8191" width="66.42578125" style="1" customWidth="1"/>
    <col min="8192" max="8192" width="8.42578125" style="1" customWidth="1"/>
    <col min="8193" max="8193" width="10.42578125" style="1" customWidth="1"/>
    <col min="8194" max="8194" width="9.42578125" style="1" customWidth="1"/>
    <col min="8195" max="8195" width="10.42578125" style="1" customWidth="1"/>
    <col min="8196" max="8197" width="11.5703125" style="1" customWidth="1"/>
    <col min="8198" max="8198" width="13.42578125" style="1" customWidth="1"/>
    <col min="8199" max="8199" width="10.85546875" style="1" customWidth="1"/>
    <col min="8200" max="8200" width="9.85546875" style="1" customWidth="1"/>
    <col min="8201" max="8201" width="11.140625" style="1" customWidth="1"/>
    <col min="8202" max="8203" width="11.28515625" style="1" customWidth="1"/>
    <col min="8204" max="8204" width="36.5703125" style="1" customWidth="1"/>
    <col min="8205" max="8205" width="22.28515625" style="1" bestFit="1" customWidth="1"/>
    <col min="8206" max="8445" width="9.140625" style="1"/>
    <col min="8446" max="8446" width="4.7109375" style="1" customWidth="1"/>
    <col min="8447" max="8447" width="66.42578125" style="1" customWidth="1"/>
    <col min="8448" max="8448" width="8.42578125" style="1" customWidth="1"/>
    <col min="8449" max="8449" width="10.42578125" style="1" customWidth="1"/>
    <col min="8450" max="8450" width="9.42578125" style="1" customWidth="1"/>
    <col min="8451" max="8451" width="10.42578125" style="1" customWidth="1"/>
    <col min="8452" max="8453" width="11.5703125" style="1" customWidth="1"/>
    <col min="8454" max="8454" width="13.42578125" style="1" customWidth="1"/>
    <col min="8455" max="8455" width="10.85546875" style="1" customWidth="1"/>
    <col min="8456" max="8456" width="9.85546875" style="1" customWidth="1"/>
    <col min="8457" max="8457" width="11.140625" style="1" customWidth="1"/>
    <col min="8458" max="8459" width="11.28515625" style="1" customWidth="1"/>
    <col min="8460" max="8460" width="36.5703125" style="1" customWidth="1"/>
    <col min="8461" max="8461" width="22.28515625" style="1" bestFit="1" customWidth="1"/>
    <col min="8462" max="8701" width="9.140625" style="1"/>
    <col min="8702" max="8702" width="4.7109375" style="1" customWidth="1"/>
    <col min="8703" max="8703" width="66.42578125" style="1" customWidth="1"/>
    <col min="8704" max="8704" width="8.42578125" style="1" customWidth="1"/>
    <col min="8705" max="8705" width="10.42578125" style="1" customWidth="1"/>
    <col min="8706" max="8706" width="9.42578125" style="1" customWidth="1"/>
    <col min="8707" max="8707" width="10.42578125" style="1" customWidth="1"/>
    <col min="8708" max="8709" width="11.5703125" style="1" customWidth="1"/>
    <col min="8710" max="8710" width="13.42578125" style="1" customWidth="1"/>
    <col min="8711" max="8711" width="10.85546875" style="1" customWidth="1"/>
    <col min="8712" max="8712" width="9.85546875" style="1" customWidth="1"/>
    <col min="8713" max="8713" width="11.140625" style="1" customWidth="1"/>
    <col min="8714" max="8715" width="11.28515625" style="1" customWidth="1"/>
    <col min="8716" max="8716" width="36.5703125" style="1" customWidth="1"/>
    <col min="8717" max="8717" width="22.28515625" style="1" bestFit="1" customWidth="1"/>
    <col min="8718" max="8957" width="9.140625" style="1"/>
    <col min="8958" max="8958" width="4.7109375" style="1" customWidth="1"/>
    <col min="8959" max="8959" width="66.42578125" style="1" customWidth="1"/>
    <col min="8960" max="8960" width="8.42578125" style="1" customWidth="1"/>
    <col min="8961" max="8961" width="10.42578125" style="1" customWidth="1"/>
    <col min="8962" max="8962" width="9.42578125" style="1" customWidth="1"/>
    <col min="8963" max="8963" width="10.42578125" style="1" customWidth="1"/>
    <col min="8964" max="8965" width="11.5703125" style="1" customWidth="1"/>
    <col min="8966" max="8966" width="13.42578125" style="1" customWidth="1"/>
    <col min="8967" max="8967" width="10.85546875" style="1" customWidth="1"/>
    <col min="8968" max="8968" width="9.85546875" style="1" customWidth="1"/>
    <col min="8969" max="8969" width="11.140625" style="1" customWidth="1"/>
    <col min="8970" max="8971" width="11.28515625" style="1" customWidth="1"/>
    <col min="8972" max="8972" width="36.5703125" style="1" customWidth="1"/>
    <col min="8973" max="8973" width="22.28515625" style="1" bestFit="1" customWidth="1"/>
    <col min="8974" max="9213" width="9.140625" style="1"/>
    <col min="9214" max="9214" width="4.7109375" style="1" customWidth="1"/>
    <col min="9215" max="9215" width="66.42578125" style="1" customWidth="1"/>
    <col min="9216" max="9216" width="8.42578125" style="1" customWidth="1"/>
    <col min="9217" max="9217" width="10.42578125" style="1" customWidth="1"/>
    <col min="9218" max="9218" width="9.42578125" style="1" customWidth="1"/>
    <col min="9219" max="9219" width="10.42578125" style="1" customWidth="1"/>
    <col min="9220" max="9221" width="11.5703125" style="1" customWidth="1"/>
    <col min="9222" max="9222" width="13.42578125" style="1" customWidth="1"/>
    <col min="9223" max="9223" width="10.85546875" style="1" customWidth="1"/>
    <col min="9224" max="9224" width="9.85546875" style="1" customWidth="1"/>
    <col min="9225" max="9225" width="11.140625" style="1" customWidth="1"/>
    <col min="9226" max="9227" width="11.28515625" style="1" customWidth="1"/>
    <col min="9228" max="9228" width="36.5703125" style="1" customWidth="1"/>
    <col min="9229" max="9229" width="22.28515625" style="1" bestFit="1" customWidth="1"/>
    <col min="9230" max="9469" width="9.140625" style="1"/>
    <col min="9470" max="9470" width="4.7109375" style="1" customWidth="1"/>
    <col min="9471" max="9471" width="66.42578125" style="1" customWidth="1"/>
    <col min="9472" max="9472" width="8.42578125" style="1" customWidth="1"/>
    <col min="9473" max="9473" width="10.42578125" style="1" customWidth="1"/>
    <col min="9474" max="9474" width="9.42578125" style="1" customWidth="1"/>
    <col min="9475" max="9475" width="10.42578125" style="1" customWidth="1"/>
    <col min="9476" max="9477" width="11.5703125" style="1" customWidth="1"/>
    <col min="9478" max="9478" width="13.42578125" style="1" customWidth="1"/>
    <col min="9479" max="9479" width="10.85546875" style="1" customWidth="1"/>
    <col min="9480" max="9480" width="9.85546875" style="1" customWidth="1"/>
    <col min="9481" max="9481" width="11.140625" style="1" customWidth="1"/>
    <col min="9482" max="9483" width="11.28515625" style="1" customWidth="1"/>
    <col min="9484" max="9484" width="36.5703125" style="1" customWidth="1"/>
    <col min="9485" max="9485" width="22.28515625" style="1" bestFit="1" customWidth="1"/>
    <col min="9486" max="9725" width="9.140625" style="1"/>
    <col min="9726" max="9726" width="4.7109375" style="1" customWidth="1"/>
    <col min="9727" max="9727" width="66.42578125" style="1" customWidth="1"/>
    <col min="9728" max="9728" width="8.42578125" style="1" customWidth="1"/>
    <col min="9729" max="9729" width="10.42578125" style="1" customWidth="1"/>
    <col min="9730" max="9730" width="9.42578125" style="1" customWidth="1"/>
    <col min="9731" max="9731" width="10.42578125" style="1" customWidth="1"/>
    <col min="9732" max="9733" width="11.5703125" style="1" customWidth="1"/>
    <col min="9734" max="9734" width="13.42578125" style="1" customWidth="1"/>
    <col min="9735" max="9735" width="10.85546875" style="1" customWidth="1"/>
    <col min="9736" max="9736" width="9.85546875" style="1" customWidth="1"/>
    <col min="9737" max="9737" width="11.140625" style="1" customWidth="1"/>
    <col min="9738" max="9739" width="11.28515625" style="1" customWidth="1"/>
    <col min="9740" max="9740" width="36.5703125" style="1" customWidth="1"/>
    <col min="9741" max="9741" width="22.28515625" style="1" bestFit="1" customWidth="1"/>
    <col min="9742" max="9981" width="9.140625" style="1"/>
    <col min="9982" max="9982" width="4.7109375" style="1" customWidth="1"/>
    <col min="9983" max="9983" width="66.42578125" style="1" customWidth="1"/>
    <col min="9984" max="9984" width="8.42578125" style="1" customWidth="1"/>
    <col min="9985" max="9985" width="10.42578125" style="1" customWidth="1"/>
    <col min="9986" max="9986" width="9.42578125" style="1" customWidth="1"/>
    <col min="9987" max="9987" width="10.42578125" style="1" customWidth="1"/>
    <col min="9988" max="9989" width="11.5703125" style="1" customWidth="1"/>
    <col min="9990" max="9990" width="13.42578125" style="1" customWidth="1"/>
    <col min="9991" max="9991" width="10.85546875" style="1" customWidth="1"/>
    <col min="9992" max="9992" width="9.85546875" style="1" customWidth="1"/>
    <col min="9993" max="9993" width="11.140625" style="1" customWidth="1"/>
    <col min="9994" max="9995" width="11.28515625" style="1" customWidth="1"/>
    <col min="9996" max="9996" width="36.5703125" style="1" customWidth="1"/>
    <col min="9997" max="9997" width="22.28515625" style="1" bestFit="1" customWidth="1"/>
    <col min="9998" max="10237" width="9.140625" style="1"/>
    <col min="10238" max="10238" width="4.7109375" style="1" customWidth="1"/>
    <col min="10239" max="10239" width="66.42578125" style="1" customWidth="1"/>
    <col min="10240" max="10240" width="8.42578125" style="1" customWidth="1"/>
    <col min="10241" max="10241" width="10.42578125" style="1" customWidth="1"/>
    <col min="10242" max="10242" width="9.42578125" style="1" customWidth="1"/>
    <col min="10243" max="10243" width="10.42578125" style="1" customWidth="1"/>
    <col min="10244" max="10245" width="11.5703125" style="1" customWidth="1"/>
    <col min="10246" max="10246" width="13.42578125" style="1" customWidth="1"/>
    <col min="10247" max="10247" width="10.85546875" style="1" customWidth="1"/>
    <col min="10248" max="10248" width="9.85546875" style="1" customWidth="1"/>
    <col min="10249" max="10249" width="11.140625" style="1" customWidth="1"/>
    <col min="10250" max="10251" width="11.28515625" style="1" customWidth="1"/>
    <col min="10252" max="10252" width="36.5703125" style="1" customWidth="1"/>
    <col min="10253" max="10253" width="22.28515625" style="1" bestFit="1" customWidth="1"/>
    <col min="10254" max="10493" width="9.140625" style="1"/>
    <col min="10494" max="10494" width="4.7109375" style="1" customWidth="1"/>
    <col min="10495" max="10495" width="66.42578125" style="1" customWidth="1"/>
    <col min="10496" max="10496" width="8.42578125" style="1" customWidth="1"/>
    <col min="10497" max="10497" width="10.42578125" style="1" customWidth="1"/>
    <col min="10498" max="10498" width="9.42578125" style="1" customWidth="1"/>
    <col min="10499" max="10499" width="10.42578125" style="1" customWidth="1"/>
    <col min="10500" max="10501" width="11.5703125" style="1" customWidth="1"/>
    <col min="10502" max="10502" width="13.42578125" style="1" customWidth="1"/>
    <col min="10503" max="10503" width="10.85546875" style="1" customWidth="1"/>
    <col min="10504" max="10504" width="9.85546875" style="1" customWidth="1"/>
    <col min="10505" max="10505" width="11.140625" style="1" customWidth="1"/>
    <col min="10506" max="10507" width="11.28515625" style="1" customWidth="1"/>
    <col min="10508" max="10508" width="36.5703125" style="1" customWidth="1"/>
    <col min="10509" max="10509" width="22.28515625" style="1" bestFit="1" customWidth="1"/>
    <col min="10510" max="10749" width="9.140625" style="1"/>
    <col min="10750" max="10750" width="4.7109375" style="1" customWidth="1"/>
    <col min="10751" max="10751" width="66.42578125" style="1" customWidth="1"/>
    <col min="10752" max="10752" width="8.42578125" style="1" customWidth="1"/>
    <col min="10753" max="10753" width="10.42578125" style="1" customWidth="1"/>
    <col min="10754" max="10754" width="9.42578125" style="1" customWidth="1"/>
    <col min="10755" max="10755" width="10.42578125" style="1" customWidth="1"/>
    <col min="10756" max="10757" width="11.5703125" style="1" customWidth="1"/>
    <col min="10758" max="10758" width="13.42578125" style="1" customWidth="1"/>
    <col min="10759" max="10759" width="10.85546875" style="1" customWidth="1"/>
    <col min="10760" max="10760" width="9.85546875" style="1" customWidth="1"/>
    <col min="10761" max="10761" width="11.140625" style="1" customWidth="1"/>
    <col min="10762" max="10763" width="11.28515625" style="1" customWidth="1"/>
    <col min="10764" max="10764" width="36.5703125" style="1" customWidth="1"/>
    <col min="10765" max="10765" width="22.28515625" style="1" bestFit="1" customWidth="1"/>
    <col min="10766" max="11005" width="9.140625" style="1"/>
    <col min="11006" max="11006" width="4.7109375" style="1" customWidth="1"/>
    <col min="11007" max="11007" width="66.42578125" style="1" customWidth="1"/>
    <col min="11008" max="11008" width="8.42578125" style="1" customWidth="1"/>
    <col min="11009" max="11009" width="10.42578125" style="1" customWidth="1"/>
    <col min="11010" max="11010" width="9.42578125" style="1" customWidth="1"/>
    <col min="11011" max="11011" width="10.42578125" style="1" customWidth="1"/>
    <col min="11012" max="11013" width="11.5703125" style="1" customWidth="1"/>
    <col min="11014" max="11014" width="13.42578125" style="1" customWidth="1"/>
    <col min="11015" max="11015" width="10.85546875" style="1" customWidth="1"/>
    <col min="11016" max="11016" width="9.85546875" style="1" customWidth="1"/>
    <col min="11017" max="11017" width="11.140625" style="1" customWidth="1"/>
    <col min="11018" max="11019" width="11.28515625" style="1" customWidth="1"/>
    <col min="11020" max="11020" width="36.5703125" style="1" customWidth="1"/>
    <col min="11021" max="11021" width="22.28515625" style="1" bestFit="1" customWidth="1"/>
    <col min="11022" max="11261" width="9.140625" style="1"/>
    <col min="11262" max="11262" width="4.7109375" style="1" customWidth="1"/>
    <col min="11263" max="11263" width="66.42578125" style="1" customWidth="1"/>
    <col min="11264" max="11264" width="8.42578125" style="1" customWidth="1"/>
    <col min="11265" max="11265" width="10.42578125" style="1" customWidth="1"/>
    <col min="11266" max="11266" width="9.42578125" style="1" customWidth="1"/>
    <col min="11267" max="11267" width="10.42578125" style="1" customWidth="1"/>
    <col min="11268" max="11269" width="11.5703125" style="1" customWidth="1"/>
    <col min="11270" max="11270" width="13.42578125" style="1" customWidth="1"/>
    <col min="11271" max="11271" width="10.85546875" style="1" customWidth="1"/>
    <col min="11272" max="11272" width="9.85546875" style="1" customWidth="1"/>
    <col min="11273" max="11273" width="11.140625" style="1" customWidth="1"/>
    <col min="11274" max="11275" width="11.28515625" style="1" customWidth="1"/>
    <col min="11276" max="11276" width="36.5703125" style="1" customWidth="1"/>
    <col min="11277" max="11277" width="22.28515625" style="1" bestFit="1" customWidth="1"/>
    <col min="11278" max="11517" width="9.140625" style="1"/>
    <col min="11518" max="11518" width="4.7109375" style="1" customWidth="1"/>
    <col min="11519" max="11519" width="66.42578125" style="1" customWidth="1"/>
    <col min="11520" max="11520" width="8.42578125" style="1" customWidth="1"/>
    <col min="11521" max="11521" width="10.42578125" style="1" customWidth="1"/>
    <col min="11522" max="11522" width="9.42578125" style="1" customWidth="1"/>
    <col min="11523" max="11523" width="10.42578125" style="1" customWidth="1"/>
    <col min="11524" max="11525" width="11.5703125" style="1" customWidth="1"/>
    <col min="11526" max="11526" width="13.42578125" style="1" customWidth="1"/>
    <col min="11527" max="11527" width="10.85546875" style="1" customWidth="1"/>
    <col min="11528" max="11528" width="9.85546875" style="1" customWidth="1"/>
    <col min="11529" max="11529" width="11.140625" style="1" customWidth="1"/>
    <col min="11530" max="11531" width="11.28515625" style="1" customWidth="1"/>
    <col min="11532" max="11532" width="36.5703125" style="1" customWidth="1"/>
    <col min="11533" max="11533" width="22.28515625" style="1" bestFit="1" customWidth="1"/>
    <col min="11534" max="11773" width="9.140625" style="1"/>
    <col min="11774" max="11774" width="4.7109375" style="1" customWidth="1"/>
    <col min="11775" max="11775" width="66.42578125" style="1" customWidth="1"/>
    <col min="11776" max="11776" width="8.42578125" style="1" customWidth="1"/>
    <col min="11777" max="11777" width="10.42578125" style="1" customWidth="1"/>
    <col min="11778" max="11778" width="9.42578125" style="1" customWidth="1"/>
    <col min="11779" max="11779" width="10.42578125" style="1" customWidth="1"/>
    <col min="11780" max="11781" width="11.5703125" style="1" customWidth="1"/>
    <col min="11782" max="11782" width="13.42578125" style="1" customWidth="1"/>
    <col min="11783" max="11783" width="10.85546875" style="1" customWidth="1"/>
    <col min="11784" max="11784" width="9.85546875" style="1" customWidth="1"/>
    <col min="11785" max="11785" width="11.140625" style="1" customWidth="1"/>
    <col min="11786" max="11787" width="11.28515625" style="1" customWidth="1"/>
    <col min="11788" max="11788" width="36.5703125" style="1" customWidth="1"/>
    <col min="11789" max="11789" width="22.28515625" style="1" bestFit="1" customWidth="1"/>
    <col min="11790" max="12029" width="9.140625" style="1"/>
    <col min="12030" max="12030" width="4.7109375" style="1" customWidth="1"/>
    <col min="12031" max="12031" width="66.42578125" style="1" customWidth="1"/>
    <col min="12032" max="12032" width="8.42578125" style="1" customWidth="1"/>
    <col min="12033" max="12033" width="10.42578125" style="1" customWidth="1"/>
    <col min="12034" max="12034" width="9.42578125" style="1" customWidth="1"/>
    <col min="12035" max="12035" width="10.42578125" style="1" customWidth="1"/>
    <col min="12036" max="12037" width="11.5703125" style="1" customWidth="1"/>
    <col min="12038" max="12038" width="13.42578125" style="1" customWidth="1"/>
    <col min="12039" max="12039" width="10.85546875" style="1" customWidth="1"/>
    <col min="12040" max="12040" width="9.85546875" style="1" customWidth="1"/>
    <col min="12041" max="12041" width="11.140625" style="1" customWidth="1"/>
    <col min="12042" max="12043" width="11.28515625" style="1" customWidth="1"/>
    <col min="12044" max="12044" width="36.5703125" style="1" customWidth="1"/>
    <col min="12045" max="12045" width="22.28515625" style="1" bestFit="1" customWidth="1"/>
    <col min="12046" max="12285" width="9.140625" style="1"/>
    <col min="12286" max="12286" width="4.7109375" style="1" customWidth="1"/>
    <col min="12287" max="12287" width="66.42578125" style="1" customWidth="1"/>
    <col min="12288" max="12288" width="8.42578125" style="1" customWidth="1"/>
    <col min="12289" max="12289" width="10.42578125" style="1" customWidth="1"/>
    <col min="12290" max="12290" width="9.42578125" style="1" customWidth="1"/>
    <col min="12291" max="12291" width="10.42578125" style="1" customWidth="1"/>
    <col min="12292" max="12293" width="11.5703125" style="1" customWidth="1"/>
    <col min="12294" max="12294" width="13.42578125" style="1" customWidth="1"/>
    <col min="12295" max="12295" width="10.85546875" style="1" customWidth="1"/>
    <col min="12296" max="12296" width="9.85546875" style="1" customWidth="1"/>
    <col min="12297" max="12297" width="11.140625" style="1" customWidth="1"/>
    <col min="12298" max="12299" width="11.28515625" style="1" customWidth="1"/>
    <col min="12300" max="12300" width="36.5703125" style="1" customWidth="1"/>
    <col min="12301" max="12301" width="22.28515625" style="1" bestFit="1" customWidth="1"/>
    <col min="12302" max="12541" width="9.140625" style="1"/>
    <col min="12542" max="12542" width="4.7109375" style="1" customWidth="1"/>
    <col min="12543" max="12543" width="66.42578125" style="1" customWidth="1"/>
    <col min="12544" max="12544" width="8.42578125" style="1" customWidth="1"/>
    <col min="12545" max="12545" width="10.42578125" style="1" customWidth="1"/>
    <col min="12546" max="12546" width="9.42578125" style="1" customWidth="1"/>
    <col min="12547" max="12547" width="10.42578125" style="1" customWidth="1"/>
    <col min="12548" max="12549" width="11.5703125" style="1" customWidth="1"/>
    <col min="12550" max="12550" width="13.42578125" style="1" customWidth="1"/>
    <col min="12551" max="12551" width="10.85546875" style="1" customWidth="1"/>
    <col min="12552" max="12552" width="9.85546875" style="1" customWidth="1"/>
    <col min="12553" max="12553" width="11.140625" style="1" customWidth="1"/>
    <col min="12554" max="12555" width="11.28515625" style="1" customWidth="1"/>
    <col min="12556" max="12556" width="36.5703125" style="1" customWidth="1"/>
    <col min="12557" max="12557" width="22.28515625" style="1" bestFit="1" customWidth="1"/>
    <col min="12558" max="12797" width="9.140625" style="1"/>
    <col min="12798" max="12798" width="4.7109375" style="1" customWidth="1"/>
    <col min="12799" max="12799" width="66.42578125" style="1" customWidth="1"/>
    <col min="12800" max="12800" width="8.42578125" style="1" customWidth="1"/>
    <col min="12801" max="12801" width="10.42578125" style="1" customWidth="1"/>
    <col min="12802" max="12802" width="9.42578125" style="1" customWidth="1"/>
    <col min="12803" max="12803" width="10.42578125" style="1" customWidth="1"/>
    <col min="12804" max="12805" width="11.5703125" style="1" customWidth="1"/>
    <col min="12806" max="12806" width="13.42578125" style="1" customWidth="1"/>
    <col min="12807" max="12807" width="10.85546875" style="1" customWidth="1"/>
    <col min="12808" max="12808" width="9.85546875" style="1" customWidth="1"/>
    <col min="12809" max="12809" width="11.140625" style="1" customWidth="1"/>
    <col min="12810" max="12811" width="11.28515625" style="1" customWidth="1"/>
    <col min="12812" max="12812" width="36.5703125" style="1" customWidth="1"/>
    <col min="12813" max="12813" width="22.28515625" style="1" bestFit="1" customWidth="1"/>
    <col min="12814" max="13053" width="9.140625" style="1"/>
    <col min="13054" max="13054" width="4.7109375" style="1" customWidth="1"/>
    <col min="13055" max="13055" width="66.42578125" style="1" customWidth="1"/>
    <col min="13056" max="13056" width="8.42578125" style="1" customWidth="1"/>
    <col min="13057" max="13057" width="10.42578125" style="1" customWidth="1"/>
    <col min="13058" max="13058" width="9.42578125" style="1" customWidth="1"/>
    <col min="13059" max="13059" width="10.42578125" style="1" customWidth="1"/>
    <col min="13060" max="13061" width="11.5703125" style="1" customWidth="1"/>
    <col min="13062" max="13062" width="13.42578125" style="1" customWidth="1"/>
    <col min="13063" max="13063" width="10.85546875" style="1" customWidth="1"/>
    <col min="13064" max="13064" width="9.85546875" style="1" customWidth="1"/>
    <col min="13065" max="13065" width="11.140625" style="1" customWidth="1"/>
    <col min="13066" max="13067" width="11.28515625" style="1" customWidth="1"/>
    <col min="13068" max="13068" width="36.5703125" style="1" customWidth="1"/>
    <col min="13069" max="13069" width="22.28515625" style="1" bestFit="1" customWidth="1"/>
    <col min="13070" max="13309" width="9.140625" style="1"/>
    <col min="13310" max="13310" width="4.7109375" style="1" customWidth="1"/>
    <col min="13311" max="13311" width="66.42578125" style="1" customWidth="1"/>
    <col min="13312" max="13312" width="8.42578125" style="1" customWidth="1"/>
    <col min="13313" max="13313" width="10.42578125" style="1" customWidth="1"/>
    <col min="13314" max="13314" width="9.42578125" style="1" customWidth="1"/>
    <col min="13315" max="13315" width="10.42578125" style="1" customWidth="1"/>
    <col min="13316" max="13317" width="11.5703125" style="1" customWidth="1"/>
    <col min="13318" max="13318" width="13.42578125" style="1" customWidth="1"/>
    <col min="13319" max="13319" width="10.85546875" style="1" customWidth="1"/>
    <col min="13320" max="13320" width="9.85546875" style="1" customWidth="1"/>
    <col min="13321" max="13321" width="11.140625" style="1" customWidth="1"/>
    <col min="13322" max="13323" width="11.28515625" style="1" customWidth="1"/>
    <col min="13324" max="13324" width="36.5703125" style="1" customWidth="1"/>
    <col min="13325" max="13325" width="22.28515625" style="1" bestFit="1" customWidth="1"/>
    <col min="13326" max="13565" width="9.140625" style="1"/>
    <col min="13566" max="13566" width="4.7109375" style="1" customWidth="1"/>
    <col min="13567" max="13567" width="66.42578125" style="1" customWidth="1"/>
    <col min="13568" max="13568" width="8.42578125" style="1" customWidth="1"/>
    <col min="13569" max="13569" width="10.42578125" style="1" customWidth="1"/>
    <col min="13570" max="13570" width="9.42578125" style="1" customWidth="1"/>
    <col min="13571" max="13571" width="10.42578125" style="1" customWidth="1"/>
    <col min="13572" max="13573" width="11.5703125" style="1" customWidth="1"/>
    <col min="13574" max="13574" width="13.42578125" style="1" customWidth="1"/>
    <col min="13575" max="13575" width="10.85546875" style="1" customWidth="1"/>
    <col min="13576" max="13576" width="9.85546875" style="1" customWidth="1"/>
    <col min="13577" max="13577" width="11.140625" style="1" customWidth="1"/>
    <col min="13578" max="13579" width="11.28515625" style="1" customWidth="1"/>
    <col min="13580" max="13580" width="36.5703125" style="1" customWidth="1"/>
    <col min="13581" max="13581" width="22.28515625" style="1" bestFit="1" customWidth="1"/>
    <col min="13582" max="13821" width="9.140625" style="1"/>
    <col min="13822" max="13822" width="4.7109375" style="1" customWidth="1"/>
    <col min="13823" max="13823" width="66.42578125" style="1" customWidth="1"/>
    <col min="13824" max="13824" width="8.42578125" style="1" customWidth="1"/>
    <col min="13825" max="13825" width="10.42578125" style="1" customWidth="1"/>
    <col min="13826" max="13826" width="9.42578125" style="1" customWidth="1"/>
    <col min="13827" max="13827" width="10.42578125" style="1" customWidth="1"/>
    <col min="13828" max="13829" width="11.5703125" style="1" customWidth="1"/>
    <col min="13830" max="13830" width="13.42578125" style="1" customWidth="1"/>
    <col min="13831" max="13831" width="10.85546875" style="1" customWidth="1"/>
    <col min="13832" max="13832" width="9.85546875" style="1" customWidth="1"/>
    <col min="13833" max="13833" width="11.140625" style="1" customWidth="1"/>
    <col min="13834" max="13835" width="11.28515625" style="1" customWidth="1"/>
    <col min="13836" max="13836" width="36.5703125" style="1" customWidth="1"/>
    <col min="13837" max="13837" width="22.28515625" style="1" bestFit="1" customWidth="1"/>
    <col min="13838" max="14077" width="9.140625" style="1"/>
    <col min="14078" max="14078" width="4.7109375" style="1" customWidth="1"/>
    <col min="14079" max="14079" width="66.42578125" style="1" customWidth="1"/>
    <col min="14080" max="14080" width="8.42578125" style="1" customWidth="1"/>
    <col min="14081" max="14081" width="10.42578125" style="1" customWidth="1"/>
    <col min="14082" max="14082" width="9.42578125" style="1" customWidth="1"/>
    <col min="14083" max="14083" width="10.42578125" style="1" customWidth="1"/>
    <col min="14084" max="14085" width="11.5703125" style="1" customWidth="1"/>
    <col min="14086" max="14086" width="13.42578125" style="1" customWidth="1"/>
    <col min="14087" max="14087" width="10.85546875" style="1" customWidth="1"/>
    <col min="14088" max="14088" width="9.85546875" style="1" customWidth="1"/>
    <col min="14089" max="14089" width="11.140625" style="1" customWidth="1"/>
    <col min="14090" max="14091" width="11.28515625" style="1" customWidth="1"/>
    <col min="14092" max="14092" width="36.5703125" style="1" customWidth="1"/>
    <col min="14093" max="14093" width="22.28515625" style="1" bestFit="1" customWidth="1"/>
    <col min="14094" max="14333" width="9.140625" style="1"/>
    <col min="14334" max="14334" width="4.7109375" style="1" customWidth="1"/>
    <col min="14335" max="14335" width="66.42578125" style="1" customWidth="1"/>
    <col min="14336" max="14336" width="8.42578125" style="1" customWidth="1"/>
    <col min="14337" max="14337" width="10.42578125" style="1" customWidth="1"/>
    <col min="14338" max="14338" width="9.42578125" style="1" customWidth="1"/>
    <col min="14339" max="14339" width="10.42578125" style="1" customWidth="1"/>
    <col min="14340" max="14341" width="11.5703125" style="1" customWidth="1"/>
    <col min="14342" max="14342" width="13.42578125" style="1" customWidth="1"/>
    <col min="14343" max="14343" width="10.85546875" style="1" customWidth="1"/>
    <col min="14344" max="14344" width="9.85546875" style="1" customWidth="1"/>
    <col min="14345" max="14345" width="11.140625" style="1" customWidth="1"/>
    <col min="14346" max="14347" width="11.28515625" style="1" customWidth="1"/>
    <col min="14348" max="14348" width="36.5703125" style="1" customWidth="1"/>
    <col min="14349" max="14349" width="22.28515625" style="1" bestFit="1" customWidth="1"/>
    <col min="14350" max="14589" width="9.140625" style="1"/>
    <col min="14590" max="14590" width="4.7109375" style="1" customWidth="1"/>
    <col min="14591" max="14591" width="66.42578125" style="1" customWidth="1"/>
    <col min="14592" max="14592" width="8.42578125" style="1" customWidth="1"/>
    <col min="14593" max="14593" width="10.42578125" style="1" customWidth="1"/>
    <col min="14594" max="14594" width="9.42578125" style="1" customWidth="1"/>
    <col min="14595" max="14595" width="10.42578125" style="1" customWidth="1"/>
    <col min="14596" max="14597" width="11.5703125" style="1" customWidth="1"/>
    <col min="14598" max="14598" width="13.42578125" style="1" customWidth="1"/>
    <col min="14599" max="14599" width="10.85546875" style="1" customWidth="1"/>
    <col min="14600" max="14600" width="9.85546875" style="1" customWidth="1"/>
    <col min="14601" max="14601" width="11.140625" style="1" customWidth="1"/>
    <col min="14602" max="14603" width="11.28515625" style="1" customWidth="1"/>
    <col min="14604" max="14604" width="36.5703125" style="1" customWidth="1"/>
    <col min="14605" max="14605" width="22.28515625" style="1" bestFit="1" customWidth="1"/>
    <col min="14606" max="14845" width="9.140625" style="1"/>
    <col min="14846" max="14846" width="4.7109375" style="1" customWidth="1"/>
    <col min="14847" max="14847" width="66.42578125" style="1" customWidth="1"/>
    <col min="14848" max="14848" width="8.42578125" style="1" customWidth="1"/>
    <col min="14849" max="14849" width="10.42578125" style="1" customWidth="1"/>
    <col min="14850" max="14850" width="9.42578125" style="1" customWidth="1"/>
    <col min="14851" max="14851" width="10.42578125" style="1" customWidth="1"/>
    <col min="14852" max="14853" width="11.5703125" style="1" customWidth="1"/>
    <col min="14854" max="14854" width="13.42578125" style="1" customWidth="1"/>
    <col min="14855" max="14855" width="10.85546875" style="1" customWidth="1"/>
    <col min="14856" max="14856" width="9.85546875" style="1" customWidth="1"/>
    <col min="14857" max="14857" width="11.140625" style="1" customWidth="1"/>
    <col min="14858" max="14859" width="11.28515625" style="1" customWidth="1"/>
    <col min="14860" max="14860" width="36.5703125" style="1" customWidth="1"/>
    <col min="14861" max="14861" width="22.28515625" style="1" bestFit="1" customWidth="1"/>
    <col min="14862" max="15101" width="9.140625" style="1"/>
    <col min="15102" max="15102" width="4.7109375" style="1" customWidth="1"/>
    <col min="15103" max="15103" width="66.42578125" style="1" customWidth="1"/>
    <col min="15104" max="15104" width="8.42578125" style="1" customWidth="1"/>
    <col min="15105" max="15105" width="10.42578125" style="1" customWidth="1"/>
    <col min="15106" max="15106" width="9.42578125" style="1" customWidth="1"/>
    <col min="15107" max="15107" width="10.42578125" style="1" customWidth="1"/>
    <col min="15108" max="15109" width="11.5703125" style="1" customWidth="1"/>
    <col min="15110" max="15110" width="13.42578125" style="1" customWidth="1"/>
    <col min="15111" max="15111" width="10.85546875" style="1" customWidth="1"/>
    <col min="15112" max="15112" width="9.85546875" style="1" customWidth="1"/>
    <col min="15113" max="15113" width="11.140625" style="1" customWidth="1"/>
    <col min="15114" max="15115" width="11.28515625" style="1" customWidth="1"/>
    <col min="15116" max="15116" width="36.5703125" style="1" customWidth="1"/>
    <col min="15117" max="15117" width="22.28515625" style="1" bestFit="1" customWidth="1"/>
    <col min="15118" max="15357" width="9.140625" style="1"/>
    <col min="15358" max="15358" width="4.7109375" style="1" customWidth="1"/>
    <col min="15359" max="15359" width="66.42578125" style="1" customWidth="1"/>
    <col min="15360" max="15360" width="8.42578125" style="1" customWidth="1"/>
    <col min="15361" max="15361" width="10.42578125" style="1" customWidth="1"/>
    <col min="15362" max="15362" width="9.42578125" style="1" customWidth="1"/>
    <col min="15363" max="15363" width="10.42578125" style="1" customWidth="1"/>
    <col min="15364" max="15365" width="11.5703125" style="1" customWidth="1"/>
    <col min="15366" max="15366" width="13.42578125" style="1" customWidth="1"/>
    <col min="15367" max="15367" width="10.85546875" style="1" customWidth="1"/>
    <col min="15368" max="15368" width="9.85546875" style="1" customWidth="1"/>
    <col min="15369" max="15369" width="11.140625" style="1" customWidth="1"/>
    <col min="15370" max="15371" width="11.28515625" style="1" customWidth="1"/>
    <col min="15372" max="15372" width="36.5703125" style="1" customWidth="1"/>
    <col min="15373" max="15373" width="22.28515625" style="1" bestFit="1" customWidth="1"/>
    <col min="15374" max="15613" width="9.140625" style="1"/>
    <col min="15614" max="15614" width="4.7109375" style="1" customWidth="1"/>
    <col min="15615" max="15615" width="66.42578125" style="1" customWidth="1"/>
    <col min="15616" max="15616" width="8.42578125" style="1" customWidth="1"/>
    <col min="15617" max="15617" width="10.42578125" style="1" customWidth="1"/>
    <col min="15618" max="15618" width="9.42578125" style="1" customWidth="1"/>
    <col min="15619" max="15619" width="10.42578125" style="1" customWidth="1"/>
    <col min="15620" max="15621" width="11.5703125" style="1" customWidth="1"/>
    <col min="15622" max="15622" width="13.42578125" style="1" customWidth="1"/>
    <col min="15623" max="15623" width="10.85546875" style="1" customWidth="1"/>
    <col min="15624" max="15624" width="9.85546875" style="1" customWidth="1"/>
    <col min="15625" max="15625" width="11.140625" style="1" customWidth="1"/>
    <col min="15626" max="15627" width="11.28515625" style="1" customWidth="1"/>
    <col min="15628" max="15628" width="36.5703125" style="1" customWidth="1"/>
    <col min="15629" max="15629" width="22.28515625" style="1" bestFit="1" customWidth="1"/>
    <col min="15630" max="15869" width="9.140625" style="1"/>
    <col min="15870" max="15870" width="4.7109375" style="1" customWidth="1"/>
    <col min="15871" max="15871" width="66.42578125" style="1" customWidth="1"/>
    <col min="15872" max="15872" width="8.42578125" style="1" customWidth="1"/>
    <col min="15873" max="15873" width="10.42578125" style="1" customWidth="1"/>
    <col min="15874" max="15874" width="9.42578125" style="1" customWidth="1"/>
    <col min="15875" max="15875" width="10.42578125" style="1" customWidth="1"/>
    <col min="15876" max="15877" width="11.5703125" style="1" customWidth="1"/>
    <col min="15878" max="15878" width="13.42578125" style="1" customWidth="1"/>
    <col min="15879" max="15879" width="10.85546875" style="1" customWidth="1"/>
    <col min="15880" max="15880" width="9.85546875" style="1" customWidth="1"/>
    <col min="15881" max="15881" width="11.140625" style="1" customWidth="1"/>
    <col min="15882" max="15883" width="11.28515625" style="1" customWidth="1"/>
    <col min="15884" max="15884" width="36.5703125" style="1" customWidth="1"/>
    <col min="15885" max="15885" width="22.28515625" style="1" bestFit="1" customWidth="1"/>
    <col min="15886" max="16125" width="9.140625" style="1"/>
    <col min="16126" max="16126" width="4.7109375" style="1" customWidth="1"/>
    <col min="16127" max="16127" width="66.42578125" style="1" customWidth="1"/>
    <col min="16128" max="16128" width="8.42578125" style="1" customWidth="1"/>
    <col min="16129" max="16129" width="10.42578125" style="1" customWidth="1"/>
    <col min="16130" max="16130" width="9.42578125" style="1" customWidth="1"/>
    <col min="16131" max="16131" width="10.42578125" style="1" customWidth="1"/>
    <col min="16132" max="16133" width="11.5703125" style="1" customWidth="1"/>
    <col min="16134" max="16134" width="13.42578125" style="1" customWidth="1"/>
    <col min="16135" max="16135" width="10.85546875" style="1" customWidth="1"/>
    <col min="16136" max="16136" width="9.85546875" style="1" customWidth="1"/>
    <col min="16137" max="16137" width="11.140625" style="1" customWidth="1"/>
    <col min="16138" max="16139" width="11.28515625" style="1" customWidth="1"/>
    <col min="16140" max="16140" width="36.5703125" style="1" customWidth="1"/>
    <col min="16141" max="16141" width="22.28515625" style="1" bestFit="1" customWidth="1"/>
    <col min="16142" max="16384" width="9.140625" style="1"/>
  </cols>
  <sheetData>
    <row r="1" spans="1:18" x14ac:dyDescent="0.25">
      <c r="C1" s="4"/>
    </row>
    <row r="2" spans="1:18" ht="12.75" customHeight="1" x14ac:dyDescent="0.25">
      <c r="A2" s="3"/>
      <c r="C2" s="4"/>
      <c r="F2" s="4"/>
      <c r="G2" s="4"/>
      <c r="H2" s="4"/>
      <c r="I2" s="97"/>
      <c r="K2" s="4"/>
      <c r="L2" s="4"/>
      <c r="M2" s="4"/>
      <c r="N2" s="4"/>
      <c r="O2" s="4"/>
    </row>
    <row r="3" spans="1:18" x14ac:dyDescent="0.25">
      <c r="B3" s="326" t="s">
        <v>0</v>
      </c>
      <c r="C3" s="326"/>
      <c r="D3" s="326"/>
      <c r="E3" s="326"/>
      <c r="F3" s="326"/>
      <c r="G3" s="326"/>
      <c r="H3" s="326"/>
      <c r="I3" s="326"/>
      <c r="J3" s="326"/>
      <c r="K3" s="192"/>
      <c r="L3" s="192"/>
      <c r="M3" s="192"/>
      <c r="N3" s="192"/>
      <c r="O3" s="192"/>
    </row>
    <row r="4" spans="1:18" x14ac:dyDescent="0.25">
      <c r="B4" s="326" t="s">
        <v>1</v>
      </c>
      <c r="C4" s="326"/>
      <c r="D4" s="326"/>
      <c r="E4" s="326"/>
      <c r="F4" s="326"/>
      <c r="G4" s="326"/>
      <c r="H4" s="326"/>
      <c r="I4" s="326"/>
      <c r="J4" s="326"/>
      <c r="K4" s="13"/>
      <c r="L4" s="13"/>
      <c r="M4" s="17"/>
      <c r="N4" s="17"/>
      <c r="O4" s="182"/>
    </row>
    <row r="5" spans="1:18" x14ac:dyDescent="0.25">
      <c r="B5" s="326" t="s">
        <v>2</v>
      </c>
      <c r="C5" s="326"/>
      <c r="D5" s="326"/>
      <c r="E5" s="326"/>
      <c r="F5" s="326"/>
      <c r="G5" s="326"/>
      <c r="H5" s="326"/>
      <c r="I5" s="326"/>
      <c r="J5" s="326"/>
      <c r="K5" s="13"/>
      <c r="L5" s="13"/>
      <c r="M5" s="17"/>
      <c r="N5" s="17"/>
      <c r="O5" s="182"/>
    </row>
    <row r="6" spans="1:18" ht="15.75" thickBot="1" x14ac:dyDescent="0.3">
      <c r="E6" s="15"/>
      <c r="F6" s="15"/>
      <c r="G6" s="15"/>
      <c r="H6" s="15"/>
    </row>
    <row r="7" spans="1:18" ht="12" customHeight="1" x14ac:dyDescent="0.25">
      <c r="A7" s="302"/>
      <c r="B7" s="305" t="s">
        <v>3</v>
      </c>
      <c r="C7" s="308" t="s">
        <v>4</v>
      </c>
      <c r="D7" s="308" t="s">
        <v>5</v>
      </c>
      <c r="E7" s="308" t="s">
        <v>6</v>
      </c>
      <c r="F7" s="308" t="s">
        <v>7</v>
      </c>
      <c r="G7" s="308" t="s">
        <v>8</v>
      </c>
      <c r="H7" s="308" t="s">
        <v>9</v>
      </c>
      <c r="I7" s="308" t="s">
        <v>10</v>
      </c>
      <c r="J7" s="299" t="s">
        <v>11</v>
      </c>
      <c r="K7" s="346" t="s">
        <v>12</v>
      </c>
      <c r="L7" s="343" t="s">
        <v>13</v>
      </c>
      <c r="M7" s="343" t="s">
        <v>14</v>
      </c>
      <c r="N7" s="321" t="s">
        <v>176</v>
      </c>
      <c r="O7" s="351" t="s">
        <v>277</v>
      </c>
    </row>
    <row r="8" spans="1:18" ht="14.25" customHeight="1" x14ac:dyDescent="0.25">
      <c r="A8" s="303"/>
      <c r="B8" s="306"/>
      <c r="C8" s="309"/>
      <c r="D8" s="309"/>
      <c r="E8" s="309"/>
      <c r="F8" s="309"/>
      <c r="G8" s="309"/>
      <c r="H8" s="309"/>
      <c r="I8" s="309"/>
      <c r="J8" s="300"/>
      <c r="K8" s="347"/>
      <c r="L8" s="344"/>
      <c r="M8" s="344"/>
      <c r="N8" s="322"/>
      <c r="O8" s="352"/>
    </row>
    <row r="9" spans="1:18" ht="28.5" customHeight="1" thickBot="1" x14ac:dyDescent="0.3">
      <c r="A9" s="304"/>
      <c r="B9" s="307"/>
      <c r="C9" s="201" t="s">
        <v>15</v>
      </c>
      <c r="D9" s="201" t="s">
        <v>16</v>
      </c>
      <c r="E9" s="320"/>
      <c r="F9" s="320"/>
      <c r="G9" s="320"/>
      <c r="H9" s="320"/>
      <c r="I9" s="320"/>
      <c r="J9" s="301"/>
      <c r="K9" s="348"/>
      <c r="L9" s="345"/>
      <c r="M9" s="345"/>
      <c r="N9" s="323"/>
      <c r="O9" s="353"/>
    </row>
    <row r="10" spans="1:18" ht="15.75" thickBot="1" x14ac:dyDescent="0.3">
      <c r="A10" s="202"/>
      <c r="B10" s="205">
        <v>1</v>
      </c>
      <c r="C10" s="204">
        <v>2</v>
      </c>
      <c r="D10" s="200">
        <v>3</v>
      </c>
      <c r="E10" s="200">
        <v>4</v>
      </c>
      <c r="F10" s="200">
        <v>6</v>
      </c>
      <c r="G10" s="200">
        <v>5</v>
      </c>
      <c r="H10" s="200">
        <v>6</v>
      </c>
      <c r="I10" s="200">
        <v>7</v>
      </c>
      <c r="J10" s="203">
        <v>8</v>
      </c>
      <c r="K10" s="131">
        <v>9</v>
      </c>
      <c r="L10" s="21">
        <v>10</v>
      </c>
      <c r="M10" s="21">
        <v>11</v>
      </c>
      <c r="N10" s="21">
        <v>11</v>
      </c>
      <c r="O10" s="200">
        <v>9</v>
      </c>
    </row>
    <row r="11" spans="1:18" ht="12.75" customHeight="1" x14ac:dyDescent="0.25">
      <c r="A11" s="312" t="s">
        <v>17</v>
      </c>
      <c r="B11" s="313"/>
      <c r="C11" s="313"/>
      <c r="D11" s="316">
        <f>E11+F11+G11+H11+I11+J11+O11</f>
        <v>57877352.899999999</v>
      </c>
      <c r="E11" s="318">
        <f>E13+E53+E265</f>
        <v>2439599.9</v>
      </c>
      <c r="F11" s="318">
        <f>F13+F53+F265</f>
        <v>1275981</v>
      </c>
      <c r="G11" s="318">
        <f>G13+G53+G265</f>
        <v>2653837</v>
      </c>
      <c r="H11" s="318">
        <f>H13+H53+H265</f>
        <v>0</v>
      </c>
      <c r="I11" s="318">
        <f>I13+I53+I265+I321</f>
        <v>39878126</v>
      </c>
      <c r="J11" s="329">
        <f>J13+J53+J265</f>
        <v>2346449</v>
      </c>
      <c r="K11" s="341" t="e">
        <f>K13+K53+K265</f>
        <v>#REF!</v>
      </c>
      <c r="L11" s="327">
        <f>L13+L53+L265</f>
        <v>0</v>
      </c>
      <c r="M11" s="327">
        <f>M13+M53+M265</f>
        <v>0</v>
      </c>
      <c r="N11" s="324">
        <f>N13+N53+N265</f>
        <v>0</v>
      </c>
      <c r="O11" s="354">
        <f>O13+O53</f>
        <v>9283360</v>
      </c>
    </row>
    <row r="12" spans="1:18" ht="15.75" thickBot="1" x14ac:dyDescent="0.3">
      <c r="A12" s="314"/>
      <c r="B12" s="315"/>
      <c r="C12" s="315"/>
      <c r="D12" s="317"/>
      <c r="E12" s="319"/>
      <c r="F12" s="319"/>
      <c r="G12" s="319"/>
      <c r="H12" s="319"/>
      <c r="I12" s="319"/>
      <c r="J12" s="330"/>
      <c r="K12" s="342"/>
      <c r="L12" s="328"/>
      <c r="M12" s="328"/>
      <c r="N12" s="325"/>
      <c r="O12" s="355"/>
    </row>
    <row r="13" spans="1:18" ht="21" customHeight="1" x14ac:dyDescent="0.25">
      <c r="A13" s="163" t="s">
        <v>18</v>
      </c>
      <c r="B13" s="164"/>
      <c r="C13" s="165"/>
      <c r="D13" s="142">
        <f>E13+F13+G13+H13+I13+J13</f>
        <v>8350767</v>
      </c>
      <c r="E13" s="134">
        <f t="shared" ref="E13:J13" si="0">E14+E17+E22+E25+E34+E44+E48</f>
        <v>13453</v>
      </c>
      <c r="F13" s="134">
        <f t="shared" si="0"/>
        <v>63000</v>
      </c>
      <c r="G13" s="134">
        <f t="shared" si="0"/>
        <v>183578</v>
      </c>
      <c r="H13" s="134">
        <f t="shared" si="0"/>
        <v>0</v>
      </c>
      <c r="I13" s="134">
        <f t="shared" si="0"/>
        <v>7053757</v>
      </c>
      <c r="J13" s="166">
        <f t="shared" si="0"/>
        <v>1036979</v>
      </c>
      <c r="K13" s="121" t="e">
        <f>K14+K17+K22+K25+K34+K44+K48+#REF!</f>
        <v>#REF!</v>
      </c>
      <c r="L13" s="99">
        <f>L14+L17+L22+L25+L34+L44+L48</f>
        <v>0</v>
      </c>
      <c r="M13" s="98">
        <f>M14+M17+M22+M25+M34+M44+M48</f>
        <v>0</v>
      </c>
      <c r="N13" s="98">
        <f>N14+N17+N22+N25+N34+N44+N48</f>
        <v>0</v>
      </c>
      <c r="O13" s="209">
        <f>O44+O48</f>
        <v>4362055</v>
      </c>
      <c r="P13" s="16"/>
      <c r="R13" s="16"/>
    </row>
    <row r="14" spans="1:18" ht="18" customHeight="1" x14ac:dyDescent="0.25">
      <c r="A14" s="251" t="s">
        <v>19</v>
      </c>
      <c r="B14" s="252"/>
      <c r="C14" s="252"/>
      <c r="D14" s="40">
        <f>E14+F14+G14+H14+I14+J14+K14+L14+M14+N14</f>
        <v>138152</v>
      </c>
      <c r="E14" s="139">
        <f t="shared" ref="E14:L14" si="1">SUM(E15:E16)</f>
        <v>13453</v>
      </c>
      <c r="F14" s="139">
        <f t="shared" si="1"/>
        <v>0</v>
      </c>
      <c r="G14" s="139">
        <f t="shared" si="1"/>
        <v>0</v>
      </c>
      <c r="H14" s="139">
        <f t="shared" si="1"/>
        <v>0</v>
      </c>
      <c r="I14" s="139">
        <f t="shared" si="1"/>
        <v>0</v>
      </c>
      <c r="J14" s="24">
        <f t="shared" si="1"/>
        <v>124699</v>
      </c>
      <c r="K14" s="118">
        <f t="shared" si="1"/>
        <v>0</v>
      </c>
      <c r="L14" s="22">
        <f t="shared" si="1"/>
        <v>0</v>
      </c>
      <c r="M14" s="23">
        <f t="shared" ref="M14" si="2">SUM(M15:M16)</f>
        <v>0</v>
      </c>
      <c r="N14" s="23">
        <f t="shared" ref="N14" si="3">SUM(N15:N16)</f>
        <v>0</v>
      </c>
      <c r="O14" s="89"/>
    </row>
    <row r="15" spans="1:18" ht="21" customHeight="1" x14ac:dyDescent="0.25">
      <c r="A15" s="268"/>
      <c r="B15" s="243" t="s">
        <v>20</v>
      </c>
      <c r="C15" s="28">
        <v>2024</v>
      </c>
      <c r="D15" s="157">
        <v>734925</v>
      </c>
      <c r="E15" s="244">
        <v>13453</v>
      </c>
      <c r="F15" s="244"/>
      <c r="G15" s="244">
        <v>0</v>
      </c>
      <c r="H15" s="244"/>
      <c r="I15" s="248"/>
      <c r="J15" s="245">
        <v>124699</v>
      </c>
      <c r="K15" s="246"/>
      <c r="L15" s="232"/>
      <c r="M15" s="232"/>
      <c r="N15" s="224"/>
      <c r="O15" s="356"/>
    </row>
    <row r="16" spans="1:18" ht="13.5" customHeight="1" x14ac:dyDescent="0.25">
      <c r="A16" s="268"/>
      <c r="B16" s="243"/>
      <c r="C16" s="11">
        <v>2025</v>
      </c>
      <c r="D16" s="151">
        <f>G15+J15</f>
        <v>124699</v>
      </c>
      <c r="E16" s="244"/>
      <c r="F16" s="244"/>
      <c r="G16" s="244"/>
      <c r="H16" s="244"/>
      <c r="I16" s="248"/>
      <c r="J16" s="245">
        <f>K16+L16+M16</f>
        <v>0</v>
      </c>
      <c r="K16" s="247"/>
      <c r="L16" s="233"/>
      <c r="M16" s="233"/>
      <c r="N16" s="225"/>
      <c r="O16" s="357"/>
    </row>
    <row r="17" spans="1:15" ht="16.5" customHeight="1" x14ac:dyDescent="0.25">
      <c r="A17" s="251" t="s">
        <v>21</v>
      </c>
      <c r="B17" s="252"/>
      <c r="C17" s="252"/>
      <c r="D17" s="40">
        <f>E17+F17+G17+H17+I17+J17+K17+L17+M17+N17</f>
        <v>4447291</v>
      </c>
      <c r="E17" s="139">
        <f t="shared" ref="E17:L17" si="4">SUM(E18:E20)</f>
        <v>0</v>
      </c>
      <c r="F17" s="139">
        <f>SUM(F18:F20)</f>
        <v>63000</v>
      </c>
      <c r="G17" s="139">
        <f t="shared" si="4"/>
        <v>28812</v>
      </c>
      <c r="H17" s="139">
        <f t="shared" si="4"/>
        <v>0</v>
      </c>
      <c r="I17" s="139">
        <f>SUM(I18:I21)</f>
        <v>4096532</v>
      </c>
      <c r="J17" s="24">
        <f t="shared" si="4"/>
        <v>258947</v>
      </c>
      <c r="K17" s="125">
        <f t="shared" si="4"/>
        <v>0</v>
      </c>
      <c r="L17" s="78">
        <f t="shared" si="4"/>
        <v>0</v>
      </c>
      <c r="M17" s="25">
        <f t="shared" ref="M17" si="5">SUM(M18:M20)</f>
        <v>0</v>
      </c>
      <c r="N17" s="25">
        <f t="shared" ref="N17" si="6">SUM(N18:N20)</f>
        <v>0</v>
      </c>
      <c r="O17" s="89"/>
    </row>
    <row r="18" spans="1:15" ht="26.25" customHeight="1" x14ac:dyDescent="0.25">
      <c r="A18" s="133"/>
      <c r="B18" s="145" t="s">
        <v>22</v>
      </c>
      <c r="C18" s="18">
        <v>2025</v>
      </c>
      <c r="D18" s="132">
        <f>E18+F18+H18+I18+J18+K18+L18+M18</f>
        <v>63000</v>
      </c>
      <c r="E18" s="139"/>
      <c r="F18" s="143">
        <v>63000</v>
      </c>
      <c r="G18" s="143"/>
      <c r="H18" s="143"/>
      <c r="I18" s="139"/>
      <c r="J18" s="146"/>
      <c r="K18" s="122"/>
      <c r="L18" s="83"/>
      <c r="M18" s="82"/>
      <c r="N18" s="82"/>
      <c r="O18" s="210"/>
    </row>
    <row r="19" spans="1:15" ht="26.25" customHeight="1" x14ac:dyDescent="0.25">
      <c r="A19" s="133"/>
      <c r="B19" s="145" t="s">
        <v>175</v>
      </c>
      <c r="C19" s="18">
        <v>2025</v>
      </c>
      <c r="D19" s="132">
        <f>E19+F19+G19+H19+I19+J19+K19+L19+M19</f>
        <v>258947</v>
      </c>
      <c r="E19" s="139"/>
      <c r="F19" s="143"/>
      <c r="G19" s="143"/>
      <c r="H19" s="143"/>
      <c r="I19" s="139"/>
      <c r="J19" s="146">
        <v>258947</v>
      </c>
      <c r="K19" s="122"/>
      <c r="L19" s="83"/>
      <c r="M19" s="82"/>
      <c r="N19" s="82"/>
      <c r="O19" s="210"/>
    </row>
    <row r="20" spans="1:15" ht="38.25" x14ac:dyDescent="0.25">
      <c r="A20" s="144"/>
      <c r="B20" s="145" t="s">
        <v>23</v>
      </c>
      <c r="C20" s="11">
        <v>2025</v>
      </c>
      <c r="D20" s="151">
        <f>E20+F20+G20+H20+I20+J20+K20+L20+M20</f>
        <v>28812</v>
      </c>
      <c r="E20" s="141"/>
      <c r="F20" s="141"/>
      <c r="G20" s="141">
        <v>28812</v>
      </c>
      <c r="H20" s="141"/>
      <c r="I20" s="141"/>
      <c r="J20" s="154"/>
      <c r="K20" s="124"/>
      <c r="L20" s="88"/>
      <c r="M20" s="87"/>
      <c r="N20" s="114"/>
      <c r="O20" s="211"/>
    </row>
    <row r="21" spans="1:15" ht="35.25" customHeight="1" x14ac:dyDescent="0.25">
      <c r="A21" s="100"/>
      <c r="B21" s="112" t="s">
        <v>231</v>
      </c>
      <c r="C21" s="90">
        <v>2025</v>
      </c>
      <c r="D21" s="91">
        <f>SUM(E21:N21)</f>
        <v>4096532</v>
      </c>
      <c r="E21" s="91"/>
      <c r="F21" s="91"/>
      <c r="G21" s="91"/>
      <c r="H21" s="91"/>
      <c r="I21" s="91">
        <v>4096532</v>
      </c>
      <c r="J21" s="101"/>
      <c r="K21" s="93"/>
      <c r="L21" s="91"/>
      <c r="M21" s="91"/>
      <c r="N21" s="193"/>
      <c r="O21" s="212"/>
    </row>
    <row r="22" spans="1:15" ht="20.25" customHeight="1" x14ac:dyDescent="0.25">
      <c r="A22" s="239" t="s">
        <v>24</v>
      </c>
      <c r="B22" s="240"/>
      <c r="C22" s="241"/>
      <c r="D22" s="40">
        <f>E22+F22+G22+H22+I22+J22+K22+L22+M22+N22</f>
        <v>8178</v>
      </c>
      <c r="E22" s="139">
        <f t="shared" ref="E22:N22" si="7">E23</f>
        <v>0</v>
      </c>
      <c r="F22" s="139">
        <f t="shared" si="7"/>
        <v>0</v>
      </c>
      <c r="G22" s="139">
        <f t="shared" si="7"/>
        <v>8178</v>
      </c>
      <c r="H22" s="139">
        <f t="shared" si="7"/>
        <v>0</v>
      </c>
      <c r="I22" s="139">
        <f t="shared" si="7"/>
        <v>0</v>
      </c>
      <c r="J22" s="24">
        <f t="shared" si="7"/>
        <v>0</v>
      </c>
      <c r="K22" s="125">
        <f t="shared" si="7"/>
        <v>0</v>
      </c>
      <c r="L22" s="78">
        <f t="shared" si="7"/>
        <v>0</v>
      </c>
      <c r="M22" s="25">
        <f t="shared" si="7"/>
        <v>0</v>
      </c>
      <c r="N22" s="25">
        <f t="shared" si="7"/>
        <v>0</v>
      </c>
      <c r="O22" s="89"/>
    </row>
    <row r="23" spans="1:15" ht="29.25" customHeight="1" x14ac:dyDescent="0.25">
      <c r="A23" s="268"/>
      <c r="B23" s="243" t="s">
        <v>25</v>
      </c>
      <c r="C23" s="28">
        <v>2024</v>
      </c>
      <c r="D23" s="157">
        <v>87932</v>
      </c>
      <c r="E23" s="248"/>
      <c r="F23" s="244"/>
      <c r="G23" s="244">
        <v>8178</v>
      </c>
      <c r="H23" s="244"/>
      <c r="I23" s="248"/>
      <c r="J23" s="249"/>
      <c r="K23" s="246"/>
      <c r="L23" s="232"/>
      <c r="M23" s="232"/>
      <c r="N23" s="224"/>
      <c r="O23" s="356"/>
    </row>
    <row r="24" spans="1:15" ht="13.5" customHeight="1" x14ac:dyDescent="0.25">
      <c r="A24" s="268"/>
      <c r="B24" s="243"/>
      <c r="C24" s="11">
        <v>2025</v>
      </c>
      <c r="D24" s="151">
        <f>E23+G23</f>
        <v>8178</v>
      </c>
      <c r="E24" s="248"/>
      <c r="F24" s="244"/>
      <c r="G24" s="244"/>
      <c r="H24" s="244"/>
      <c r="I24" s="248"/>
      <c r="J24" s="249"/>
      <c r="K24" s="247"/>
      <c r="L24" s="233"/>
      <c r="M24" s="233"/>
      <c r="N24" s="225"/>
      <c r="O24" s="357"/>
    </row>
    <row r="25" spans="1:15" ht="20.25" customHeight="1" x14ac:dyDescent="0.25">
      <c r="A25" s="239" t="s">
        <v>26</v>
      </c>
      <c r="B25" s="240"/>
      <c r="C25" s="241"/>
      <c r="D25" s="40">
        <f>E25+F25+G25+H25+I25+J25+K25+L25+M25+N25</f>
        <v>2804912</v>
      </c>
      <c r="E25" s="139">
        <f>SUM(E26:E29)</f>
        <v>0</v>
      </c>
      <c r="F25" s="139">
        <f>SUM(F26:F29)</f>
        <v>0</v>
      </c>
      <c r="G25" s="139">
        <f>SUM(G26:G29)</f>
        <v>0</v>
      </c>
      <c r="H25" s="139">
        <f>SUM(H26:H29)</f>
        <v>0</v>
      </c>
      <c r="I25" s="139">
        <f>SUM(I26:I32)</f>
        <v>2573872</v>
      </c>
      <c r="J25" s="24">
        <f>SUM(J26:J33)</f>
        <v>231040</v>
      </c>
      <c r="K25" s="125">
        <f>SUM(K26:K30)</f>
        <v>0</v>
      </c>
      <c r="L25" s="78">
        <f>SUM(L26:L29)</f>
        <v>0</v>
      </c>
      <c r="M25" s="25">
        <f>SUM(M26:M29)</f>
        <v>0</v>
      </c>
      <c r="N25" s="25">
        <f>SUM(N26:N29)</f>
        <v>0</v>
      </c>
      <c r="O25" s="89"/>
    </row>
    <row r="26" spans="1:15" ht="18.75" customHeight="1" x14ac:dyDescent="0.25">
      <c r="A26" s="268"/>
      <c r="B26" s="243" t="s">
        <v>27</v>
      </c>
      <c r="C26" s="28">
        <v>2024</v>
      </c>
      <c r="D26" s="157">
        <v>66360</v>
      </c>
      <c r="E26" s="248"/>
      <c r="F26" s="248"/>
      <c r="G26" s="248"/>
      <c r="H26" s="248"/>
      <c r="I26" s="248"/>
      <c r="J26" s="261">
        <v>17160</v>
      </c>
      <c r="K26" s="339"/>
      <c r="L26" s="310"/>
      <c r="M26" s="236"/>
      <c r="N26" s="226"/>
      <c r="O26" s="358"/>
    </row>
    <row r="27" spans="1:15" x14ac:dyDescent="0.25">
      <c r="A27" s="268"/>
      <c r="B27" s="243"/>
      <c r="C27" s="11">
        <v>2025</v>
      </c>
      <c r="D27" s="151">
        <f>J26</f>
        <v>17160</v>
      </c>
      <c r="E27" s="248"/>
      <c r="F27" s="248"/>
      <c r="G27" s="248"/>
      <c r="H27" s="248"/>
      <c r="I27" s="248"/>
      <c r="J27" s="261">
        <f>K27+L27+M27</f>
        <v>0</v>
      </c>
      <c r="K27" s="340"/>
      <c r="L27" s="311"/>
      <c r="M27" s="237"/>
      <c r="N27" s="227"/>
      <c r="O27" s="359"/>
    </row>
    <row r="28" spans="1:15" ht="16.899999999999999" customHeight="1" x14ac:dyDescent="0.25">
      <c r="A28" s="268"/>
      <c r="B28" s="243" t="s">
        <v>28</v>
      </c>
      <c r="C28" s="28">
        <v>2024</v>
      </c>
      <c r="D28" s="157">
        <v>42948</v>
      </c>
      <c r="E28" s="260"/>
      <c r="F28" s="260"/>
      <c r="G28" s="260"/>
      <c r="H28" s="260"/>
      <c r="I28" s="260"/>
      <c r="J28" s="261">
        <v>7380</v>
      </c>
      <c r="K28" s="335"/>
      <c r="L28" s="236"/>
      <c r="M28" s="236"/>
      <c r="N28" s="226"/>
      <c r="O28" s="358"/>
    </row>
    <row r="29" spans="1:15" ht="21" customHeight="1" x14ac:dyDescent="0.25">
      <c r="A29" s="268"/>
      <c r="B29" s="243"/>
      <c r="C29" s="11">
        <v>2025</v>
      </c>
      <c r="D29" s="151">
        <f>J28</f>
        <v>7380</v>
      </c>
      <c r="E29" s="260"/>
      <c r="F29" s="260"/>
      <c r="G29" s="260"/>
      <c r="H29" s="260"/>
      <c r="I29" s="260"/>
      <c r="J29" s="261">
        <f>K29+L29+M29</f>
        <v>0</v>
      </c>
      <c r="K29" s="336"/>
      <c r="L29" s="237"/>
      <c r="M29" s="237"/>
      <c r="N29" s="227"/>
      <c r="O29" s="359"/>
    </row>
    <row r="30" spans="1:15" ht="25.5" x14ac:dyDescent="0.25">
      <c r="A30" s="140"/>
      <c r="B30" s="153" t="s">
        <v>265</v>
      </c>
      <c r="C30" s="6">
        <v>2025</v>
      </c>
      <c r="D30" s="132">
        <f>E30+F30+G30+H30+I30+J30+K30+L30+M30</f>
        <v>6500</v>
      </c>
      <c r="E30" s="155"/>
      <c r="F30" s="132"/>
      <c r="G30" s="132"/>
      <c r="H30" s="132"/>
      <c r="I30" s="132"/>
      <c r="J30" s="154">
        <v>6500</v>
      </c>
      <c r="K30" s="117"/>
      <c r="L30" s="109"/>
      <c r="M30" s="108"/>
      <c r="N30" s="108"/>
      <c r="O30" s="213"/>
    </row>
    <row r="31" spans="1:15" ht="38.25" x14ac:dyDescent="0.25">
      <c r="A31" s="100"/>
      <c r="B31" s="112" t="s">
        <v>218</v>
      </c>
      <c r="C31" s="90">
        <v>2025</v>
      </c>
      <c r="D31" s="91">
        <f>SUM(E31:N31)</f>
        <v>1906670</v>
      </c>
      <c r="E31" s="91"/>
      <c r="F31" s="91"/>
      <c r="G31" s="91"/>
      <c r="H31" s="91"/>
      <c r="I31" s="91">
        <v>1906670</v>
      </c>
      <c r="J31" s="101"/>
      <c r="K31" s="93"/>
      <c r="L31" s="91"/>
      <c r="M31" s="91"/>
      <c r="N31" s="193"/>
      <c r="O31" s="212"/>
    </row>
    <row r="32" spans="1:15" ht="38.25" x14ac:dyDescent="0.25">
      <c r="A32" s="100"/>
      <c r="B32" s="112" t="s">
        <v>224</v>
      </c>
      <c r="C32" s="90">
        <v>2025</v>
      </c>
      <c r="D32" s="91">
        <f>SUM(E32:N32)</f>
        <v>667202</v>
      </c>
      <c r="E32" s="91"/>
      <c r="F32" s="91"/>
      <c r="G32" s="91"/>
      <c r="H32" s="91"/>
      <c r="I32" s="91">
        <v>667202</v>
      </c>
      <c r="J32" s="101"/>
      <c r="K32" s="93"/>
      <c r="L32" s="91"/>
      <c r="M32" s="91"/>
      <c r="N32" s="193"/>
      <c r="O32" s="212"/>
    </row>
    <row r="33" spans="1:15" ht="38.25" x14ac:dyDescent="0.25">
      <c r="A33" s="100"/>
      <c r="B33" s="167" t="s">
        <v>194</v>
      </c>
      <c r="C33" s="11">
        <v>2025</v>
      </c>
      <c r="D33" s="171">
        <f>E33+F33+G33+H33+I33+J33+K33+L33+M33</f>
        <v>200000</v>
      </c>
      <c r="E33" s="169"/>
      <c r="F33" s="170"/>
      <c r="G33" s="170">
        <f>H33+N33</f>
        <v>0</v>
      </c>
      <c r="H33" s="170"/>
      <c r="I33" s="169"/>
      <c r="J33" s="168">
        <v>200000</v>
      </c>
      <c r="K33" s="93"/>
      <c r="L33" s="93"/>
      <c r="M33" s="93"/>
      <c r="N33" s="194"/>
      <c r="O33" s="212"/>
    </row>
    <row r="34" spans="1:15" ht="24" customHeight="1" x14ac:dyDescent="0.25">
      <c r="A34" s="251" t="s">
        <v>29</v>
      </c>
      <c r="B34" s="252"/>
      <c r="C34" s="137"/>
      <c r="D34" s="40">
        <f>E34+F34+G34+H34+I34+J34+K34+L34+M34+N34</f>
        <v>439212</v>
      </c>
      <c r="E34" s="139">
        <f t="shared" ref="E34:N34" si="8">SUM(E35:E43)</f>
        <v>0</v>
      </c>
      <c r="F34" s="139">
        <f t="shared" si="8"/>
        <v>0</v>
      </c>
      <c r="G34" s="139">
        <f t="shared" si="8"/>
        <v>133628</v>
      </c>
      <c r="H34" s="139">
        <f t="shared" si="8"/>
        <v>0</v>
      </c>
      <c r="I34" s="139">
        <f t="shared" si="8"/>
        <v>287444</v>
      </c>
      <c r="J34" s="24">
        <f t="shared" si="8"/>
        <v>18140</v>
      </c>
      <c r="K34" s="125">
        <f t="shared" si="8"/>
        <v>0</v>
      </c>
      <c r="L34" s="84">
        <f t="shared" si="8"/>
        <v>0</v>
      </c>
      <c r="M34" s="84">
        <f t="shared" si="8"/>
        <v>0</v>
      </c>
      <c r="N34" s="195">
        <f t="shared" si="8"/>
        <v>0</v>
      </c>
      <c r="O34" s="89"/>
    </row>
    <row r="35" spans="1:15" ht="15.75" customHeight="1" x14ac:dyDescent="0.25">
      <c r="A35" s="242"/>
      <c r="B35" s="243" t="s">
        <v>30</v>
      </c>
      <c r="C35" s="28">
        <v>2024</v>
      </c>
      <c r="D35" s="157">
        <v>896766</v>
      </c>
      <c r="E35" s="244"/>
      <c r="F35" s="276"/>
      <c r="G35" s="276">
        <v>3628</v>
      </c>
      <c r="H35" s="276"/>
      <c r="I35" s="244"/>
      <c r="J35" s="261">
        <v>18140</v>
      </c>
      <c r="K35" s="293"/>
      <c r="L35" s="281"/>
      <c r="M35" s="281"/>
      <c r="N35" s="228"/>
      <c r="O35" s="360"/>
    </row>
    <row r="36" spans="1:15" ht="23.25" customHeight="1" x14ac:dyDescent="0.25">
      <c r="A36" s="242"/>
      <c r="B36" s="243"/>
      <c r="C36" s="11">
        <v>2025</v>
      </c>
      <c r="D36" s="151">
        <f>G35+J35</f>
        <v>21768</v>
      </c>
      <c r="E36" s="244"/>
      <c r="F36" s="276"/>
      <c r="G36" s="276"/>
      <c r="H36" s="276"/>
      <c r="I36" s="244"/>
      <c r="J36" s="261"/>
      <c r="K36" s="294"/>
      <c r="L36" s="282"/>
      <c r="M36" s="282"/>
      <c r="N36" s="229"/>
      <c r="O36" s="361"/>
    </row>
    <row r="37" spans="1:15" x14ac:dyDescent="0.25">
      <c r="A37" s="144"/>
      <c r="B37" s="145" t="s">
        <v>271</v>
      </c>
      <c r="C37" s="11">
        <v>2025</v>
      </c>
      <c r="D37" s="151">
        <f>E37+F37+G37+H37+I37+J37+K37+L37+M37</f>
        <v>20000</v>
      </c>
      <c r="E37" s="141"/>
      <c r="F37" s="147"/>
      <c r="G37" s="147">
        <v>20000</v>
      </c>
      <c r="H37" s="147"/>
      <c r="I37" s="141"/>
      <c r="J37" s="154"/>
      <c r="K37" s="120"/>
      <c r="L37" s="80"/>
      <c r="M37" s="81"/>
      <c r="N37" s="111"/>
      <c r="O37" s="214"/>
    </row>
    <row r="38" spans="1:15" x14ac:dyDescent="0.25">
      <c r="A38" s="144"/>
      <c r="B38" s="145" t="s">
        <v>32</v>
      </c>
      <c r="C38" s="11">
        <v>2025</v>
      </c>
      <c r="D38" s="151">
        <f>E38+F38+G38+H38+I38+J38+K38+L38+M38</f>
        <v>110000</v>
      </c>
      <c r="E38" s="141"/>
      <c r="F38" s="147"/>
      <c r="G38" s="147">
        <v>110000</v>
      </c>
      <c r="H38" s="147"/>
      <c r="I38" s="141"/>
      <c r="J38" s="154"/>
      <c r="K38" s="123"/>
      <c r="L38" s="85"/>
      <c r="M38" s="86"/>
      <c r="N38" s="111"/>
      <c r="O38" s="214"/>
    </row>
    <row r="39" spans="1:15" ht="38.25" x14ac:dyDescent="0.25">
      <c r="A39" s="100"/>
      <c r="B39" s="112" t="s">
        <v>202</v>
      </c>
      <c r="C39" s="90">
        <v>2025</v>
      </c>
      <c r="D39" s="91">
        <f>SUM(E39:N39)</f>
        <v>66721</v>
      </c>
      <c r="E39" s="91"/>
      <c r="F39" s="91"/>
      <c r="G39" s="91"/>
      <c r="H39" s="91"/>
      <c r="I39" s="91">
        <v>66721</v>
      </c>
      <c r="J39" s="101"/>
      <c r="K39" s="93"/>
      <c r="L39" s="91"/>
      <c r="M39" s="91"/>
      <c r="N39" s="92"/>
      <c r="O39" s="215"/>
    </row>
    <row r="40" spans="1:15" ht="38.25" x14ac:dyDescent="0.25">
      <c r="A40" s="100"/>
      <c r="B40" s="112" t="s">
        <v>204</v>
      </c>
      <c r="C40" s="90">
        <v>2025</v>
      </c>
      <c r="D40" s="91">
        <f>SUM(E40:N40)</f>
        <v>78735</v>
      </c>
      <c r="E40" s="91"/>
      <c r="F40" s="91"/>
      <c r="G40" s="91"/>
      <c r="H40" s="91"/>
      <c r="I40" s="91">
        <v>78735</v>
      </c>
      <c r="J40" s="101"/>
      <c r="K40" s="93"/>
      <c r="L40" s="91"/>
      <c r="M40" s="91"/>
      <c r="N40" s="92"/>
      <c r="O40" s="215"/>
    </row>
    <row r="41" spans="1:15" ht="38.25" x14ac:dyDescent="0.25">
      <c r="A41" s="100"/>
      <c r="B41" s="112" t="s">
        <v>207</v>
      </c>
      <c r="C41" s="90">
        <v>2025</v>
      </c>
      <c r="D41" s="91">
        <f>SUM(E41:N41)</f>
        <v>34328</v>
      </c>
      <c r="E41" s="91"/>
      <c r="F41" s="91"/>
      <c r="G41" s="91"/>
      <c r="H41" s="91"/>
      <c r="I41" s="91">
        <v>34328</v>
      </c>
      <c r="J41" s="101"/>
      <c r="K41" s="93"/>
      <c r="L41" s="91"/>
      <c r="M41" s="91"/>
      <c r="N41" s="92"/>
      <c r="O41" s="215"/>
    </row>
    <row r="42" spans="1:15" ht="38.25" x14ac:dyDescent="0.25">
      <c r="A42" s="100"/>
      <c r="B42" s="112" t="s">
        <v>208</v>
      </c>
      <c r="C42" s="90">
        <v>2025</v>
      </c>
      <c r="D42" s="91">
        <f>SUM(E42:N42)</f>
        <v>41117</v>
      </c>
      <c r="E42" s="91"/>
      <c r="F42" s="91"/>
      <c r="G42" s="91"/>
      <c r="H42" s="91"/>
      <c r="I42" s="91">
        <v>41117</v>
      </c>
      <c r="J42" s="101"/>
      <c r="K42" s="93"/>
      <c r="L42" s="91"/>
      <c r="M42" s="91"/>
      <c r="N42" s="92"/>
      <c r="O42" s="215"/>
    </row>
    <row r="43" spans="1:15" ht="38.25" x14ac:dyDescent="0.25">
      <c r="A43" s="100"/>
      <c r="B43" s="112" t="s">
        <v>209</v>
      </c>
      <c r="C43" s="90">
        <v>2025</v>
      </c>
      <c r="D43" s="91">
        <f>SUM(E43:N43)</f>
        <v>66543</v>
      </c>
      <c r="E43" s="91"/>
      <c r="F43" s="91"/>
      <c r="G43" s="91"/>
      <c r="H43" s="91"/>
      <c r="I43" s="91">
        <v>66543</v>
      </c>
      <c r="J43" s="101"/>
      <c r="K43" s="93"/>
      <c r="L43" s="91"/>
      <c r="M43" s="91"/>
      <c r="N43" s="193"/>
      <c r="O43" s="212"/>
    </row>
    <row r="44" spans="1:15" ht="17.25" customHeight="1" x14ac:dyDescent="0.25">
      <c r="A44" s="239" t="s">
        <v>33</v>
      </c>
      <c r="B44" s="240"/>
      <c r="C44" s="241"/>
      <c r="D44" s="40">
        <f>E44+F44+G44+H44+I44+J44+K44+L44+M44+N44</f>
        <v>417113</v>
      </c>
      <c r="E44" s="139">
        <f t="shared" ref="E44:N44" si="9">E45</f>
        <v>0</v>
      </c>
      <c r="F44" s="139">
        <f>F45</f>
        <v>0</v>
      </c>
      <c r="G44" s="139">
        <f>SUM(G45:G47)</f>
        <v>12960</v>
      </c>
      <c r="H44" s="139">
        <f t="shared" si="9"/>
        <v>0</v>
      </c>
      <c r="I44" s="139">
        <f t="shared" si="9"/>
        <v>0</v>
      </c>
      <c r="J44" s="24">
        <f t="shared" si="9"/>
        <v>404153</v>
      </c>
      <c r="K44" s="125">
        <f>K45</f>
        <v>0</v>
      </c>
      <c r="L44" s="78">
        <f t="shared" si="9"/>
        <v>0</v>
      </c>
      <c r="M44" s="25">
        <f t="shared" si="9"/>
        <v>0</v>
      </c>
      <c r="N44" s="25">
        <f t="shared" si="9"/>
        <v>0</v>
      </c>
      <c r="O44" s="89">
        <f>SUM(O45)</f>
        <v>229915</v>
      </c>
    </row>
    <row r="45" spans="1:15" ht="17.25" customHeight="1" x14ac:dyDescent="0.25">
      <c r="A45" s="273"/>
      <c r="B45" s="243" t="s">
        <v>276</v>
      </c>
      <c r="C45" s="28">
        <v>2024</v>
      </c>
      <c r="D45" s="157">
        <v>846832</v>
      </c>
      <c r="E45" s="244"/>
      <c r="F45" s="276"/>
      <c r="G45" s="276"/>
      <c r="H45" s="276"/>
      <c r="I45" s="244"/>
      <c r="J45" s="261">
        <v>404153</v>
      </c>
      <c r="K45" s="293"/>
      <c r="L45" s="281"/>
      <c r="M45" s="281"/>
      <c r="N45" s="228"/>
      <c r="O45" s="360">
        <v>229915</v>
      </c>
    </row>
    <row r="46" spans="1:15" ht="22.5" customHeight="1" x14ac:dyDescent="0.25">
      <c r="A46" s="273"/>
      <c r="B46" s="243"/>
      <c r="C46" s="11">
        <v>2025</v>
      </c>
      <c r="D46" s="151">
        <f>G45+J45+O45</f>
        <v>634068</v>
      </c>
      <c r="E46" s="244"/>
      <c r="F46" s="276"/>
      <c r="G46" s="276"/>
      <c r="H46" s="276"/>
      <c r="I46" s="244"/>
      <c r="J46" s="261"/>
      <c r="K46" s="294"/>
      <c r="L46" s="282"/>
      <c r="M46" s="282"/>
      <c r="N46" s="229"/>
      <c r="O46" s="361"/>
    </row>
    <row r="47" spans="1:15" x14ac:dyDescent="0.25">
      <c r="A47" s="138"/>
      <c r="B47" s="145" t="s">
        <v>268</v>
      </c>
      <c r="C47" s="11">
        <v>2025</v>
      </c>
      <c r="D47" s="151">
        <f>SUM(E47:N47)</f>
        <v>12960</v>
      </c>
      <c r="E47" s="141"/>
      <c r="F47" s="147"/>
      <c r="G47" s="147">
        <v>12960</v>
      </c>
      <c r="H47" s="147"/>
      <c r="I47" s="141"/>
      <c r="J47" s="154"/>
      <c r="K47" s="113"/>
      <c r="L47" s="113"/>
      <c r="M47" s="116"/>
      <c r="N47" s="196"/>
      <c r="O47" s="214"/>
    </row>
    <row r="48" spans="1:15" ht="15" customHeight="1" x14ac:dyDescent="0.25">
      <c r="A48" s="239" t="s">
        <v>34</v>
      </c>
      <c r="B48" s="240"/>
      <c r="C48" s="241"/>
      <c r="D48" s="40">
        <f>E48+F48+G48+H48+I48+J48+K48+L48+M48</f>
        <v>95909</v>
      </c>
      <c r="E48" s="139">
        <f t="shared" ref="E48:N48" si="10">SUM(E49:E50)</f>
        <v>0</v>
      </c>
      <c r="F48" s="139">
        <f t="shared" si="10"/>
        <v>0</v>
      </c>
      <c r="G48" s="139">
        <f t="shared" si="10"/>
        <v>0</v>
      </c>
      <c r="H48" s="139">
        <f t="shared" si="10"/>
        <v>0</v>
      </c>
      <c r="I48" s="139">
        <f t="shared" si="10"/>
        <v>95909</v>
      </c>
      <c r="J48" s="24">
        <f t="shared" si="10"/>
        <v>0</v>
      </c>
      <c r="K48" s="125">
        <f t="shared" si="10"/>
        <v>0</v>
      </c>
      <c r="L48" s="84">
        <f t="shared" si="10"/>
        <v>0</v>
      </c>
      <c r="M48" s="84">
        <f t="shared" si="10"/>
        <v>0</v>
      </c>
      <c r="N48" s="195">
        <f t="shared" si="10"/>
        <v>0</v>
      </c>
      <c r="O48" s="89">
        <f>SUM(O49:O52)</f>
        <v>4132140</v>
      </c>
    </row>
    <row r="49" spans="1:15" ht="21" customHeight="1" x14ac:dyDescent="0.25">
      <c r="A49" s="242"/>
      <c r="B49" s="243" t="s">
        <v>35</v>
      </c>
      <c r="C49" s="28">
        <v>2024</v>
      </c>
      <c r="D49" s="157">
        <v>91965</v>
      </c>
      <c r="E49" s="248"/>
      <c r="F49" s="278"/>
      <c r="G49" s="278"/>
      <c r="H49" s="278"/>
      <c r="I49" s="279">
        <v>95909</v>
      </c>
      <c r="J49" s="280"/>
      <c r="K49" s="289"/>
      <c r="L49" s="284"/>
      <c r="M49" s="284"/>
      <c r="N49" s="230"/>
      <c r="O49" s="362"/>
    </row>
    <row r="50" spans="1:15" x14ac:dyDescent="0.25">
      <c r="A50" s="242"/>
      <c r="B50" s="243"/>
      <c r="C50" s="11">
        <v>2025</v>
      </c>
      <c r="D50" s="151">
        <f>I49</f>
        <v>95909</v>
      </c>
      <c r="E50" s="248"/>
      <c r="F50" s="278"/>
      <c r="G50" s="278"/>
      <c r="H50" s="278"/>
      <c r="I50" s="279"/>
      <c r="J50" s="280"/>
      <c r="K50" s="290"/>
      <c r="L50" s="285"/>
      <c r="M50" s="285"/>
      <c r="N50" s="231"/>
      <c r="O50" s="363"/>
    </row>
    <row r="51" spans="1:15" ht="28.5" customHeight="1" x14ac:dyDescent="0.2">
      <c r="A51" s="181"/>
      <c r="B51" s="208" t="s">
        <v>274</v>
      </c>
      <c r="C51" s="11">
        <v>2025</v>
      </c>
      <c r="D51" s="190">
        <v>5795700</v>
      </c>
      <c r="E51" s="183"/>
      <c r="F51" s="185"/>
      <c r="G51" s="185"/>
      <c r="H51" s="185"/>
      <c r="I51" s="187"/>
      <c r="J51" s="188"/>
      <c r="K51" s="189"/>
      <c r="L51" s="186"/>
      <c r="M51" s="186"/>
      <c r="N51" s="207"/>
      <c r="O51" s="210">
        <v>1159140</v>
      </c>
    </row>
    <row r="52" spans="1:15" ht="39.75" customHeight="1" x14ac:dyDescent="0.2">
      <c r="A52" s="181"/>
      <c r="B52" s="208" t="s">
        <v>275</v>
      </c>
      <c r="C52" s="11">
        <v>2025</v>
      </c>
      <c r="D52" s="190">
        <v>14865000</v>
      </c>
      <c r="E52" s="183"/>
      <c r="F52" s="185"/>
      <c r="G52" s="185"/>
      <c r="H52" s="185"/>
      <c r="I52" s="187"/>
      <c r="J52" s="188"/>
      <c r="K52" s="189"/>
      <c r="L52" s="186"/>
      <c r="M52" s="186"/>
      <c r="N52" s="207"/>
      <c r="O52" s="210">
        <v>2973000</v>
      </c>
    </row>
    <row r="53" spans="1:15" ht="19.5" customHeight="1" x14ac:dyDescent="0.25">
      <c r="A53" s="286" t="s">
        <v>36</v>
      </c>
      <c r="B53" s="287"/>
      <c r="C53" s="288"/>
      <c r="D53" s="259">
        <f>E53+F53+G53+H53+I53+J53+K53+L53+M53+N53</f>
        <v>13663959.9</v>
      </c>
      <c r="E53" s="259">
        <f>E55+E61+E75+E107+E160+E213+E232</f>
        <v>2426146.9</v>
      </c>
      <c r="F53" s="259">
        <f>F55+F61+F75+F107+F160+F213+F232</f>
        <v>1208216</v>
      </c>
      <c r="G53" s="259">
        <f>G55+G61+G75++G107+G160+G213+G232</f>
        <v>2021636</v>
      </c>
      <c r="H53" s="259">
        <f>H55+H61+H75++H107+H160+H213+H232</f>
        <v>0</v>
      </c>
      <c r="I53" s="259">
        <f t="shared" ref="I53:N53" si="11">I55+I61+I75+I107+I160+I213+I232</f>
        <v>6724852</v>
      </c>
      <c r="J53" s="262">
        <f>J55+J61+J75+J107+J160+J213+J232</f>
        <v>1283109</v>
      </c>
      <c r="K53" s="295">
        <f t="shared" si="11"/>
        <v>0</v>
      </c>
      <c r="L53" s="297">
        <f t="shared" si="11"/>
        <v>0</v>
      </c>
      <c r="M53" s="297">
        <f t="shared" si="11"/>
        <v>0</v>
      </c>
      <c r="N53" s="291">
        <f t="shared" si="11"/>
        <v>0</v>
      </c>
      <c r="O53" s="364">
        <f>O75+O160</f>
        <v>4921305</v>
      </c>
    </row>
    <row r="54" spans="1:15" ht="19.5" customHeight="1" x14ac:dyDescent="0.25">
      <c r="A54" s="286"/>
      <c r="B54" s="287"/>
      <c r="C54" s="288"/>
      <c r="D54" s="259">
        <f>E54+F54+G54+H54+I54+J54+K54+L54+M54</f>
        <v>0</v>
      </c>
      <c r="E54" s="259"/>
      <c r="F54" s="259"/>
      <c r="G54" s="259"/>
      <c r="H54" s="259"/>
      <c r="I54" s="259"/>
      <c r="J54" s="262"/>
      <c r="K54" s="296"/>
      <c r="L54" s="298"/>
      <c r="M54" s="298"/>
      <c r="N54" s="292"/>
      <c r="O54" s="365"/>
    </row>
    <row r="55" spans="1:15" ht="19.5" customHeight="1" x14ac:dyDescent="0.25">
      <c r="A55" s="239" t="s">
        <v>37</v>
      </c>
      <c r="B55" s="240"/>
      <c r="C55" s="240"/>
      <c r="D55" s="40">
        <f>E55+F55+G55+H55+I55+J55+K55+L55+M55+N55</f>
        <v>31200</v>
      </c>
      <c r="E55" s="139">
        <f t="shared" ref="E55:N55" si="12">E56+E59</f>
        <v>0</v>
      </c>
      <c r="F55" s="139">
        <f t="shared" si="12"/>
        <v>13200</v>
      </c>
      <c r="G55" s="139">
        <f t="shared" si="12"/>
        <v>18000</v>
      </c>
      <c r="H55" s="139">
        <f t="shared" si="12"/>
        <v>0</v>
      </c>
      <c r="I55" s="139">
        <f t="shared" si="12"/>
        <v>0</v>
      </c>
      <c r="J55" s="24">
        <f t="shared" si="12"/>
        <v>0</v>
      </c>
      <c r="K55" s="125">
        <f t="shared" si="12"/>
        <v>0</v>
      </c>
      <c r="L55" s="78">
        <f t="shared" si="12"/>
        <v>0</v>
      </c>
      <c r="M55" s="25">
        <f t="shared" si="12"/>
        <v>0</v>
      </c>
      <c r="N55" s="25">
        <f t="shared" si="12"/>
        <v>0</v>
      </c>
      <c r="O55" s="89"/>
    </row>
    <row r="56" spans="1:15" ht="19.5" customHeight="1" x14ac:dyDescent="0.25">
      <c r="A56" s="53"/>
      <c r="B56" s="54" t="s">
        <v>39</v>
      </c>
      <c r="C56" s="55"/>
      <c r="D56" s="57">
        <f>E56+F56+G56+H56+I56+J56+K56+L56+M56+N56</f>
        <v>13200</v>
      </c>
      <c r="E56" s="57">
        <f>E58</f>
        <v>0</v>
      </c>
      <c r="F56" s="57">
        <f>F57</f>
        <v>13200</v>
      </c>
      <c r="G56" s="57">
        <f t="shared" ref="G56:L56" si="13">G58</f>
        <v>0</v>
      </c>
      <c r="H56" s="57">
        <f t="shared" si="13"/>
        <v>0</v>
      </c>
      <c r="I56" s="57">
        <f t="shared" si="13"/>
        <v>0</v>
      </c>
      <c r="J56" s="49">
        <f t="shared" si="13"/>
        <v>0</v>
      </c>
      <c r="K56" s="56">
        <f t="shared" si="13"/>
        <v>0</v>
      </c>
      <c r="L56" s="57">
        <f t="shared" si="13"/>
        <v>0</v>
      </c>
      <c r="M56" s="50">
        <f t="shared" ref="M56" si="14">M58</f>
        <v>0</v>
      </c>
      <c r="N56" s="50">
        <f t="shared" ref="N56" si="15">N58</f>
        <v>0</v>
      </c>
      <c r="O56" s="51"/>
    </row>
    <row r="57" spans="1:15" ht="22.5" customHeight="1" x14ac:dyDescent="0.25">
      <c r="A57" s="242"/>
      <c r="B57" s="243" t="s">
        <v>186</v>
      </c>
      <c r="C57" s="28">
        <v>2025</v>
      </c>
      <c r="D57" s="157">
        <v>140000</v>
      </c>
      <c r="E57" s="248"/>
      <c r="F57" s="278">
        <v>13200</v>
      </c>
      <c r="G57" s="278"/>
      <c r="H57" s="278"/>
      <c r="I57" s="279"/>
      <c r="J57" s="280"/>
      <c r="K57" s="289"/>
      <c r="L57" s="284"/>
      <c r="M57" s="284"/>
      <c r="N57" s="230"/>
      <c r="O57" s="362"/>
    </row>
    <row r="58" spans="1:15" ht="13.5" customHeight="1" x14ac:dyDescent="0.25">
      <c r="A58" s="242"/>
      <c r="B58" s="243"/>
      <c r="C58" s="11">
        <v>2026</v>
      </c>
      <c r="D58" s="151">
        <f>F57</f>
        <v>13200</v>
      </c>
      <c r="E58" s="248"/>
      <c r="F58" s="278"/>
      <c r="G58" s="278"/>
      <c r="H58" s="278"/>
      <c r="I58" s="279"/>
      <c r="J58" s="280"/>
      <c r="K58" s="350"/>
      <c r="L58" s="349"/>
      <c r="M58" s="349"/>
      <c r="N58" s="238"/>
      <c r="O58" s="363"/>
    </row>
    <row r="59" spans="1:15" ht="15.75" customHeight="1" x14ac:dyDescent="0.25">
      <c r="A59" s="266" t="s">
        <v>192</v>
      </c>
      <c r="B59" s="267"/>
      <c r="C59" s="55"/>
      <c r="D59" s="57">
        <f>SUM(E59:N59)</f>
        <v>18000</v>
      </c>
      <c r="E59" s="60"/>
      <c r="F59" s="57"/>
      <c r="G59" s="57">
        <f>G60</f>
        <v>18000</v>
      </c>
      <c r="H59" s="57"/>
      <c r="I59" s="60"/>
      <c r="J59" s="49"/>
      <c r="K59" s="56"/>
      <c r="L59" s="57"/>
      <c r="M59" s="50"/>
      <c r="N59" s="50"/>
      <c r="O59" s="51"/>
    </row>
    <row r="60" spans="1:15" ht="25.5" x14ac:dyDescent="0.25">
      <c r="A60" s="144"/>
      <c r="B60" s="153" t="s">
        <v>113</v>
      </c>
      <c r="C60" s="6">
        <v>2025</v>
      </c>
      <c r="D60" s="132">
        <f>E60+F60+G60+H60+I60+J60+K60+L60+M60+N60</f>
        <v>18000</v>
      </c>
      <c r="E60" s="132"/>
      <c r="F60" s="132"/>
      <c r="G60" s="132">
        <v>18000</v>
      </c>
      <c r="H60" s="132"/>
      <c r="I60" s="132"/>
      <c r="J60" s="154"/>
      <c r="K60" s="117"/>
      <c r="L60" s="79"/>
      <c r="M60" s="77"/>
      <c r="N60" s="108"/>
      <c r="O60" s="213"/>
    </row>
    <row r="61" spans="1:15" x14ac:dyDescent="0.25">
      <c r="A61" s="239" t="s">
        <v>42</v>
      </c>
      <c r="B61" s="240"/>
      <c r="C61" s="241"/>
      <c r="D61" s="40">
        <f>E61+F61+G61+H61+I61+J61+K61+L61+M61+N61</f>
        <v>296728</v>
      </c>
      <c r="E61" s="139">
        <f t="shared" ref="E61:N61" si="16">E62+E64+E68+E70</f>
        <v>0</v>
      </c>
      <c r="F61" s="139">
        <f t="shared" si="16"/>
        <v>207764</v>
      </c>
      <c r="G61" s="139">
        <f t="shared" si="16"/>
        <v>43644</v>
      </c>
      <c r="H61" s="139">
        <f t="shared" si="16"/>
        <v>0</v>
      </c>
      <c r="I61" s="139">
        <f t="shared" si="16"/>
        <v>0</v>
      </c>
      <c r="J61" s="24">
        <f>J62+J64+J68+J70</f>
        <v>45320</v>
      </c>
      <c r="K61" s="125">
        <f t="shared" si="16"/>
        <v>0</v>
      </c>
      <c r="L61" s="78">
        <f t="shared" si="16"/>
        <v>0</v>
      </c>
      <c r="M61" s="25">
        <f t="shared" si="16"/>
        <v>0</v>
      </c>
      <c r="N61" s="25">
        <f t="shared" si="16"/>
        <v>0</v>
      </c>
      <c r="O61" s="89"/>
    </row>
    <row r="62" spans="1:15" ht="24.75" customHeight="1" x14ac:dyDescent="0.25">
      <c r="A62" s="53"/>
      <c r="B62" s="54" t="s">
        <v>38</v>
      </c>
      <c r="C62" s="55"/>
      <c r="D62" s="57"/>
      <c r="E62" s="60"/>
      <c r="F62" s="57"/>
      <c r="G62" s="57"/>
      <c r="H62" s="57"/>
      <c r="I62" s="57"/>
      <c r="J62" s="49">
        <f>SUM(J63)</f>
        <v>3000</v>
      </c>
      <c r="K62" s="56"/>
      <c r="L62" s="57"/>
      <c r="M62" s="50"/>
      <c r="N62" s="50"/>
      <c r="O62" s="51"/>
    </row>
    <row r="63" spans="1:15" ht="22.5" customHeight="1" x14ac:dyDescent="0.25">
      <c r="A63" s="144"/>
      <c r="B63" s="153" t="s">
        <v>196</v>
      </c>
      <c r="C63" s="18">
        <v>2025</v>
      </c>
      <c r="D63" s="151">
        <f>SUM(E63:N63)</f>
        <v>3000</v>
      </c>
      <c r="E63" s="141"/>
      <c r="F63" s="141"/>
      <c r="G63" s="141"/>
      <c r="H63" s="141"/>
      <c r="I63" s="141"/>
      <c r="J63" s="150">
        <v>3000</v>
      </c>
      <c r="K63" s="124"/>
      <c r="L63" s="88"/>
      <c r="M63" s="87"/>
      <c r="N63" s="114"/>
      <c r="O63" s="211"/>
    </row>
    <row r="64" spans="1:15" ht="24.75" customHeight="1" x14ac:dyDescent="0.25">
      <c r="A64" s="53"/>
      <c r="B64" s="54" t="s">
        <v>39</v>
      </c>
      <c r="C64" s="55"/>
      <c r="D64" s="57">
        <f>E64+F64+G64+H64+I64+J64+K64+L64+M64</f>
        <v>79544</v>
      </c>
      <c r="E64" s="57">
        <f t="shared" ref="E64:N64" si="17">SUM(E65:E66)</f>
        <v>0</v>
      </c>
      <c r="F64" s="57">
        <f>SUM(F65:F67)</f>
        <v>79544</v>
      </c>
      <c r="G64" s="57">
        <f>SUM(G65:G67)</f>
        <v>0</v>
      </c>
      <c r="H64" s="57">
        <f t="shared" si="17"/>
        <v>0</v>
      </c>
      <c r="I64" s="57">
        <f t="shared" si="17"/>
        <v>0</v>
      </c>
      <c r="J64" s="49">
        <f t="shared" si="17"/>
        <v>0</v>
      </c>
      <c r="K64" s="56">
        <f t="shared" si="17"/>
        <v>0</v>
      </c>
      <c r="L64" s="57">
        <f t="shared" si="17"/>
        <v>0</v>
      </c>
      <c r="M64" s="50">
        <f t="shared" si="17"/>
        <v>0</v>
      </c>
      <c r="N64" s="50">
        <f t="shared" si="17"/>
        <v>0</v>
      </c>
      <c r="O64" s="51"/>
    </row>
    <row r="65" spans="1:15" ht="31.5" customHeight="1" x14ac:dyDescent="0.25">
      <c r="A65" s="268"/>
      <c r="B65" s="283" t="s">
        <v>43</v>
      </c>
      <c r="C65" s="28">
        <v>2024</v>
      </c>
      <c r="D65" s="157">
        <v>55337</v>
      </c>
      <c r="E65" s="244"/>
      <c r="F65" s="276">
        <v>29544</v>
      </c>
      <c r="G65" s="276"/>
      <c r="H65" s="276"/>
      <c r="I65" s="278"/>
      <c r="J65" s="261"/>
      <c r="K65" s="293"/>
      <c r="L65" s="281"/>
      <c r="M65" s="281"/>
      <c r="N65" s="228"/>
      <c r="O65" s="360"/>
    </row>
    <row r="66" spans="1:15" ht="14.25" customHeight="1" x14ac:dyDescent="0.25">
      <c r="A66" s="268"/>
      <c r="B66" s="283"/>
      <c r="C66" s="11">
        <v>2025</v>
      </c>
      <c r="D66" s="151">
        <f>G65+I65+J65+F65</f>
        <v>29544</v>
      </c>
      <c r="E66" s="244"/>
      <c r="F66" s="276"/>
      <c r="G66" s="276"/>
      <c r="H66" s="276"/>
      <c r="I66" s="244"/>
      <c r="J66" s="261"/>
      <c r="K66" s="294"/>
      <c r="L66" s="282"/>
      <c r="M66" s="282"/>
      <c r="N66" s="229"/>
      <c r="O66" s="361"/>
    </row>
    <row r="67" spans="1:15" ht="16.5" customHeight="1" x14ac:dyDescent="0.25">
      <c r="A67" s="140"/>
      <c r="B67" s="148" t="s">
        <v>257</v>
      </c>
      <c r="C67" s="11">
        <v>2025</v>
      </c>
      <c r="D67" s="151">
        <f>SUM(E67:N67)</f>
        <v>50000</v>
      </c>
      <c r="E67" s="141"/>
      <c r="F67" s="147">
        <v>50000</v>
      </c>
      <c r="G67" s="147"/>
      <c r="H67" s="147"/>
      <c r="I67" s="141"/>
      <c r="J67" s="154"/>
      <c r="K67" s="123"/>
      <c r="L67" s="110"/>
      <c r="M67" s="111"/>
      <c r="N67" s="111"/>
      <c r="O67" s="214"/>
    </row>
    <row r="68" spans="1:15" ht="15" customHeight="1" x14ac:dyDescent="0.25">
      <c r="A68" s="266" t="s">
        <v>40</v>
      </c>
      <c r="B68" s="267"/>
      <c r="C68" s="55"/>
      <c r="D68" s="57">
        <f>E68+F68+G68+H68+I68+J68+K68+L68+M68</f>
        <v>42320</v>
      </c>
      <c r="E68" s="57">
        <f t="shared" ref="E68:N68" si="18">SUM(E69:E69)</f>
        <v>0</v>
      </c>
      <c r="F68" s="57">
        <f t="shared" si="18"/>
        <v>0</v>
      </c>
      <c r="G68" s="57">
        <f t="shared" si="18"/>
        <v>0</v>
      </c>
      <c r="H68" s="57">
        <f t="shared" si="18"/>
        <v>0</v>
      </c>
      <c r="I68" s="57">
        <f t="shared" si="18"/>
        <v>0</v>
      </c>
      <c r="J68" s="49">
        <f t="shared" si="18"/>
        <v>42320</v>
      </c>
      <c r="K68" s="56">
        <f t="shared" si="18"/>
        <v>0</v>
      </c>
      <c r="L68" s="57">
        <f t="shared" si="18"/>
        <v>0</v>
      </c>
      <c r="M68" s="50">
        <f t="shared" si="18"/>
        <v>0</v>
      </c>
      <c r="N68" s="50">
        <f t="shared" si="18"/>
        <v>0</v>
      </c>
      <c r="O68" s="51"/>
    </row>
    <row r="69" spans="1:15" ht="25.5" x14ac:dyDescent="0.25">
      <c r="A69" s="30"/>
      <c r="B69" s="145" t="s">
        <v>44</v>
      </c>
      <c r="C69" s="6">
        <v>2025</v>
      </c>
      <c r="D69" s="132">
        <f>E69+F69+G69+H69+I69+J69+K69+L69+M69</f>
        <v>42320</v>
      </c>
      <c r="E69" s="155"/>
      <c r="F69" s="132"/>
      <c r="G69" s="132"/>
      <c r="H69" s="132"/>
      <c r="I69" s="155"/>
      <c r="J69" s="154">
        <v>42320</v>
      </c>
      <c r="K69" s="117"/>
      <c r="L69" s="79"/>
      <c r="M69" s="77"/>
      <c r="N69" s="108"/>
      <c r="O69" s="213"/>
    </row>
    <row r="70" spans="1:15" x14ac:dyDescent="0.25">
      <c r="A70" s="53"/>
      <c r="B70" s="54" t="s">
        <v>45</v>
      </c>
      <c r="C70" s="55"/>
      <c r="D70" s="57">
        <f>SUM(E70:N70)</f>
        <v>171864</v>
      </c>
      <c r="E70" s="57"/>
      <c r="F70" s="57">
        <f>SUM(F71:F74)</f>
        <v>128220</v>
      </c>
      <c r="G70" s="57">
        <f>SUM(G71:G74)</f>
        <v>43644</v>
      </c>
      <c r="H70" s="57"/>
      <c r="I70" s="57"/>
      <c r="J70" s="49"/>
      <c r="K70" s="56"/>
      <c r="L70" s="57"/>
      <c r="M70" s="50"/>
      <c r="N70" s="50"/>
      <c r="O70" s="51"/>
    </row>
    <row r="71" spans="1:15" ht="25.5" x14ac:dyDescent="0.25">
      <c r="A71" s="140"/>
      <c r="B71" s="145" t="s">
        <v>178</v>
      </c>
      <c r="C71" s="11">
        <v>2025</v>
      </c>
      <c r="D71" s="151">
        <f t="shared" ref="D71:D77" si="19">E71+F71+G71+H71+I71+J71+K71+L71+M71</f>
        <v>41220</v>
      </c>
      <c r="E71" s="141"/>
      <c r="F71" s="141">
        <v>34350</v>
      </c>
      <c r="G71" s="141">
        <v>6870</v>
      </c>
      <c r="H71" s="141"/>
      <c r="I71" s="139"/>
      <c r="J71" s="150"/>
      <c r="K71" s="124"/>
      <c r="L71" s="88"/>
      <c r="M71" s="87"/>
      <c r="N71" s="114"/>
      <c r="O71" s="211"/>
    </row>
    <row r="72" spans="1:15" ht="25.5" x14ac:dyDescent="0.25">
      <c r="A72" s="140"/>
      <c r="B72" s="145" t="s">
        <v>179</v>
      </c>
      <c r="C72" s="11">
        <v>2025</v>
      </c>
      <c r="D72" s="151">
        <f t="shared" si="19"/>
        <v>75660</v>
      </c>
      <c r="E72" s="141"/>
      <c r="F72" s="141">
        <v>63050</v>
      </c>
      <c r="G72" s="141">
        <v>12610</v>
      </c>
      <c r="H72" s="141"/>
      <c r="I72" s="139"/>
      <c r="J72" s="150"/>
      <c r="K72" s="124"/>
      <c r="L72" s="88"/>
      <c r="M72" s="87"/>
      <c r="N72" s="114"/>
      <c r="O72" s="211"/>
    </row>
    <row r="73" spans="1:15" ht="25.5" x14ac:dyDescent="0.25">
      <c r="A73" s="140"/>
      <c r="B73" s="145" t="s">
        <v>180</v>
      </c>
      <c r="C73" s="11">
        <v>2025</v>
      </c>
      <c r="D73" s="151">
        <f t="shared" si="19"/>
        <v>36984</v>
      </c>
      <c r="E73" s="141"/>
      <c r="F73" s="141">
        <v>30820</v>
      </c>
      <c r="G73" s="141">
        <v>6164</v>
      </c>
      <c r="H73" s="141"/>
      <c r="I73" s="139"/>
      <c r="J73" s="150"/>
      <c r="K73" s="124"/>
      <c r="L73" s="88"/>
      <c r="M73" s="87"/>
      <c r="N73" s="114"/>
      <c r="O73" s="211"/>
    </row>
    <row r="74" spans="1:15" ht="25.5" x14ac:dyDescent="0.25">
      <c r="A74" s="140"/>
      <c r="B74" s="31" t="s">
        <v>47</v>
      </c>
      <c r="C74" s="11">
        <v>2025</v>
      </c>
      <c r="D74" s="151">
        <f t="shared" si="19"/>
        <v>18000</v>
      </c>
      <c r="E74" s="141"/>
      <c r="F74" s="141"/>
      <c r="G74" s="141">
        <f>15000*1.2</f>
        <v>18000</v>
      </c>
      <c r="H74" s="141"/>
      <c r="I74" s="18"/>
      <c r="J74" s="154"/>
      <c r="K74" s="124"/>
      <c r="L74" s="88"/>
      <c r="M74" s="87"/>
      <c r="N74" s="114"/>
      <c r="O74" s="211"/>
    </row>
    <row r="75" spans="1:15" ht="28.5" customHeight="1" x14ac:dyDescent="0.25">
      <c r="A75" s="239" t="s">
        <v>48</v>
      </c>
      <c r="B75" s="240"/>
      <c r="C75" s="241"/>
      <c r="D75" s="40">
        <f t="shared" si="19"/>
        <v>521561</v>
      </c>
      <c r="E75" s="139">
        <f>E76+E89+E95+E100</f>
        <v>26049</v>
      </c>
      <c r="F75" s="139">
        <f>F76+F89+F95+F100</f>
        <v>50000</v>
      </c>
      <c r="G75" s="139">
        <f>G76+G89+G95+G100</f>
        <v>50000</v>
      </c>
      <c r="H75" s="139">
        <f>H76+H89+H95+H100</f>
        <v>0</v>
      </c>
      <c r="I75" s="139">
        <f>I76+I89+I95+I100+I81</f>
        <v>179520</v>
      </c>
      <c r="J75" s="24">
        <f>J76+J89+J95+J100</f>
        <v>215992</v>
      </c>
      <c r="K75" s="125">
        <f>K76+K89+K95+K100</f>
        <v>0</v>
      </c>
      <c r="L75" s="78">
        <f>L76+L89+L95+L100</f>
        <v>0</v>
      </c>
      <c r="M75" s="25">
        <f>M76+M89+M95+M100</f>
        <v>0</v>
      </c>
      <c r="N75" s="25">
        <f>N76+N89+N95+N100</f>
        <v>0</v>
      </c>
      <c r="O75" s="89">
        <f>O79</f>
        <v>1015020</v>
      </c>
    </row>
    <row r="76" spans="1:15" x14ac:dyDescent="0.25">
      <c r="A76" s="53"/>
      <c r="B76" s="54" t="s">
        <v>38</v>
      </c>
      <c r="C76" s="55"/>
      <c r="D76" s="57">
        <f t="shared" si="19"/>
        <v>36160</v>
      </c>
      <c r="E76" s="57">
        <f>SUM(E77:E78)</f>
        <v>0</v>
      </c>
      <c r="F76" s="57">
        <f t="shared" ref="F76:N76" si="20">SUM(F77:F78)</f>
        <v>0</v>
      </c>
      <c r="G76" s="57">
        <f t="shared" si="20"/>
        <v>0</v>
      </c>
      <c r="H76" s="57">
        <f t="shared" si="20"/>
        <v>0</v>
      </c>
      <c r="I76" s="57">
        <f t="shared" si="20"/>
        <v>34560</v>
      </c>
      <c r="J76" s="49">
        <f t="shared" si="20"/>
        <v>1600</v>
      </c>
      <c r="K76" s="56">
        <f t="shared" si="20"/>
        <v>0</v>
      </c>
      <c r="L76" s="52">
        <f t="shared" si="20"/>
        <v>0</v>
      </c>
      <c r="M76" s="52">
        <f t="shared" si="20"/>
        <v>0</v>
      </c>
      <c r="N76" s="197">
        <f t="shared" si="20"/>
        <v>0</v>
      </c>
      <c r="O76" s="51"/>
    </row>
    <row r="77" spans="1:15" ht="25.5" x14ac:dyDescent="0.25">
      <c r="A77" s="144"/>
      <c r="B77" s="153" t="s">
        <v>49</v>
      </c>
      <c r="C77" s="18">
        <v>2025</v>
      </c>
      <c r="D77" s="132">
        <f t="shared" si="19"/>
        <v>1600</v>
      </c>
      <c r="E77" s="143"/>
      <c r="F77" s="143"/>
      <c r="G77" s="143"/>
      <c r="H77" s="143"/>
      <c r="I77" s="143"/>
      <c r="J77" s="146">
        <v>1600</v>
      </c>
      <c r="K77" s="122"/>
      <c r="L77" s="83"/>
      <c r="M77" s="82"/>
      <c r="N77" s="82"/>
      <c r="O77" s="210"/>
    </row>
    <row r="78" spans="1:15" ht="25.5" x14ac:dyDescent="0.25">
      <c r="A78" s="100"/>
      <c r="B78" s="112" t="s">
        <v>234</v>
      </c>
      <c r="C78" s="90">
        <v>2025</v>
      </c>
      <c r="D78" s="91">
        <f>SUM(E78:N78)</f>
        <v>34560</v>
      </c>
      <c r="E78" s="91"/>
      <c r="F78" s="91"/>
      <c r="G78" s="91"/>
      <c r="H78" s="91"/>
      <c r="I78" s="91">
        <v>34560</v>
      </c>
      <c r="J78" s="101"/>
      <c r="K78" s="93"/>
      <c r="L78" s="91"/>
      <c r="M78" s="91"/>
      <c r="N78" s="193"/>
      <c r="O78" s="212"/>
    </row>
    <row r="79" spans="1:15" x14ac:dyDescent="0.25">
      <c r="A79" s="62"/>
      <c r="B79" s="54" t="s">
        <v>272</v>
      </c>
      <c r="C79" s="60"/>
      <c r="D79" s="57"/>
      <c r="E79" s="57"/>
      <c r="F79" s="57"/>
      <c r="G79" s="57"/>
      <c r="H79" s="57"/>
      <c r="I79" s="57"/>
      <c r="J79" s="49"/>
      <c r="K79" s="93"/>
      <c r="L79" s="93"/>
      <c r="M79" s="93"/>
      <c r="N79" s="194"/>
      <c r="O79" s="219">
        <f>SUM(O80)</f>
        <v>1015020</v>
      </c>
    </row>
    <row r="80" spans="1:15" ht="30" customHeight="1" x14ac:dyDescent="0.2">
      <c r="A80" s="100"/>
      <c r="B80" s="206" t="s">
        <v>273</v>
      </c>
      <c r="C80" s="90">
        <v>2025</v>
      </c>
      <c r="D80" s="91">
        <v>3383400</v>
      </c>
      <c r="E80" s="91"/>
      <c r="F80" s="91"/>
      <c r="G80" s="91"/>
      <c r="H80" s="91"/>
      <c r="I80" s="91"/>
      <c r="J80" s="101"/>
      <c r="K80" s="93"/>
      <c r="L80" s="93"/>
      <c r="M80" s="93"/>
      <c r="N80" s="194"/>
      <c r="O80" s="211">
        <v>1015020</v>
      </c>
    </row>
    <row r="81" spans="1:21" x14ac:dyDescent="0.25">
      <c r="A81" s="53"/>
      <c r="B81" s="54" t="s">
        <v>39</v>
      </c>
      <c r="C81" s="55"/>
      <c r="D81" s="57"/>
      <c r="E81" s="57">
        <f>SUM(E82:E88)</f>
        <v>0</v>
      </c>
      <c r="F81" s="57">
        <f t="shared" ref="F81:N81" si="21">SUM(F82:F88)</f>
        <v>0</v>
      </c>
      <c r="G81" s="57">
        <f t="shared" si="21"/>
        <v>0</v>
      </c>
      <c r="H81" s="57">
        <f t="shared" si="21"/>
        <v>0</v>
      </c>
      <c r="I81" s="57">
        <f t="shared" si="21"/>
        <v>84960</v>
      </c>
      <c r="J81" s="49">
        <f t="shared" si="21"/>
        <v>0</v>
      </c>
      <c r="K81" s="56">
        <f t="shared" si="21"/>
        <v>0</v>
      </c>
      <c r="L81" s="52">
        <f t="shared" si="21"/>
        <v>0</v>
      </c>
      <c r="M81" s="52">
        <f t="shared" si="21"/>
        <v>0</v>
      </c>
      <c r="N81" s="197">
        <f t="shared" si="21"/>
        <v>0</v>
      </c>
      <c r="O81" s="51"/>
    </row>
    <row r="82" spans="1:21" ht="33" customHeight="1" x14ac:dyDescent="0.25">
      <c r="A82" s="100"/>
      <c r="B82" s="112" t="s">
        <v>233</v>
      </c>
      <c r="C82" s="90">
        <v>2025</v>
      </c>
      <c r="D82" s="91">
        <f t="shared" ref="D82:D88" si="22">SUM(E82:N82)</f>
        <v>7200</v>
      </c>
      <c r="E82" s="91"/>
      <c r="F82" s="91"/>
      <c r="G82" s="91"/>
      <c r="H82" s="91"/>
      <c r="I82" s="91">
        <v>7200</v>
      </c>
      <c r="J82" s="101"/>
      <c r="K82" s="93"/>
      <c r="L82" s="91"/>
      <c r="M82" s="91"/>
      <c r="N82" s="193"/>
      <c r="O82" s="212"/>
    </row>
    <row r="83" spans="1:21" ht="25.5" x14ac:dyDescent="0.25">
      <c r="A83" s="100"/>
      <c r="B83" s="112" t="s">
        <v>236</v>
      </c>
      <c r="C83" s="90">
        <v>2025</v>
      </c>
      <c r="D83" s="91">
        <f t="shared" si="22"/>
        <v>4800</v>
      </c>
      <c r="E83" s="91"/>
      <c r="F83" s="91"/>
      <c r="G83" s="91"/>
      <c r="H83" s="91"/>
      <c r="I83" s="91">
        <v>4800</v>
      </c>
      <c r="J83" s="101"/>
      <c r="K83" s="93"/>
      <c r="L83" s="91"/>
      <c r="M83" s="91"/>
      <c r="N83" s="193"/>
      <c r="O83" s="212"/>
    </row>
    <row r="84" spans="1:21" ht="25.5" x14ac:dyDescent="0.25">
      <c r="A84" s="100"/>
      <c r="B84" s="112" t="s">
        <v>237</v>
      </c>
      <c r="C84" s="90">
        <v>2025</v>
      </c>
      <c r="D84" s="91">
        <f t="shared" si="22"/>
        <v>5760</v>
      </c>
      <c r="E84" s="91"/>
      <c r="F84" s="91"/>
      <c r="G84" s="91"/>
      <c r="H84" s="91"/>
      <c r="I84" s="91">
        <v>5760</v>
      </c>
      <c r="J84" s="101"/>
      <c r="K84" s="93"/>
      <c r="L84" s="91"/>
      <c r="M84" s="91"/>
      <c r="N84" s="193"/>
      <c r="O84" s="212"/>
    </row>
    <row r="85" spans="1:21" ht="25.5" x14ac:dyDescent="0.25">
      <c r="A85" s="100"/>
      <c r="B85" s="112" t="s">
        <v>238</v>
      </c>
      <c r="C85" s="90">
        <v>2025</v>
      </c>
      <c r="D85" s="91">
        <f t="shared" si="22"/>
        <v>4800</v>
      </c>
      <c r="E85" s="91"/>
      <c r="F85" s="91"/>
      <c r="G85" s="91"/>
      <c r="H85" s="91"/>
      <c r="I85" s="91">
        <v>4800</v>
      </c>
      <c r="J85" s="101"/>
      <c r="K85" s="93"/>
      <c r="L85" s="91"/>
      <c r="M85" s="91"/>
      <c r="N85" s="193"/>
      <c r="O85" s="212"/>
    </row>
    <row r="86" spans="1:21" s="7" customFormat="1" ht="25.5" x14ac:dyDescent="0.25">
      <c r="A86" s="100"/>
      <c r="B86" s="112" t="s">
        <v>239</v>
      </c>
      <c r="C86" s="90">
        <v>2025</v>
      </c>
      <c r="D86" s="91">
        <f t="shared" si="22"/>
        <v>31200</v>
      </c>
      <c r="E86" s="91"/>
      <c r="F86" s="91"/>
      <c r="G86" s="91"/>
      <c r="H86" s="91"/>
      <c r="I86" s="91">
        <v>31200</v>
      </c>
      <c r="J86" s="101"/>
      <c r="K86" s="93"/>
      <c r="L86" s="91"/>
      <c r="M86" s="91"/>
      <c r="N86" s="193"/>
      <c r="O86" s="212"/>
      <c r="P86"/>
      <c r="Q86"/>
      <c r="R86"/>
      <c r="S86"/>
      <c r="T86"/>
      <c r="U86"/>
    </row>
    <row r="87" spans="1:21" ht="25.5" x14ac:dyDescent="0.25">
      <c r="A87" s="100"/>
      <c r="B87" s="112" t="s">
        <v>240</v>
      </c>
      <c r="C87" s="90">
        <v>2025</v>
      </c>
      <c r="D87" s="91">
        <f t="shared" si="22"/>
        <v>24000</v>
      </c>
      <c r="E87" s="91"/>
      <c r="F87" s="91"/>
      <c r="G87" s="91"/>
      <c r="H87" s="91"/>
      <c r="I87" s="91">
        <v>24000</v>
      </c>
      <c r="J87" s="101"/>
      <c r="K87" s="93"/>
      <c r="L87" s="91"/>
      <c r="M87" s="91"/>
      <c r="N87" s="193"/>
      <c r="O87" s="212"/>
    </row>
    <row r="88" spans="1:21" ht="25.5" x14ac:dyDescent="0.25">
      <c r="A88" s="100"/>
      <c r="B88" s="112" t="s">
        <v>242</v>
      </c>
      <c r="C88" s="90">
        <v>2025</v>
      </c>
      <c r="D88" s="91">
        <f t="shared" si="22"/>
        <v>7200</v>
      </c>
      <c r="E88" s="91"/>
      <c r="F88" s="91"/>
      <c r="G88" s="91"/>
      <c r="H88" s="91"/>
      <c r="I88" s="91">
        <v>7200</v>
      </c>
      <c r="J88" s="101"/>
      <c r="K88" s="93"/>
      <c r="L88" s="91"/>
      <c r="M88" s="91"/>
      <c r="N88" s="193"/>
      <c r="O88" s="212"/>
    </row>
    <row r="89" spans="1:21" ht="15" customHeight="1" x14ac:dyDescent="0.25">
      <c r="A89" s="53"/>
      <c r="B89" s="54" t="s">
        <v>41</v>
      </c>
      <c r="C89" s="55"/>
      <c r="D89" s="57">
        <f>E89+F89+G89+H89+I89+J89+K89+L89+M89</f>
        <v>63100</v>
      </c>
      <c r="E89" s="57">
        <f>SUM(E90:E94)</f>
        <v>0</v>
      </c>
      <c r="F89" s="57">
        <f t="shared" ref="F89:N89" si="23">SUM(F90:F94)</f>
        <v>0</v>
      </c>
      <c r="G89" s="57">
        <f t="shared" si="23"/>
        <v>0</v>
      </c>
      <c r="H89" s="57">
        <f t="shared" si="23"/>
        <v>0</v>
      </c>
      <c r="I89" s="57">
        <f t="shared" si="23"/>
        <v>60000</v>
      </c>
      <c r="J89" s="49">
        <f t="shared" si="23"/>
        <v>3100</v>
      </c>
      <c r="K89" s="56">
        <f t="shared" si="23"/>
        <v>0</v>
      </c>
      <c r="L89" s="52">
        <f t="shared" si="23"/>
        <v>0</v>
      </c>
      <c r="M89" s="52">
        <f t="shared" si="23"/>
        <v>0</v>
      </c>
      <c r="N89" s="197">
        <f t="shared" si="23"/>
        <v>0</v>
      </c>
      <c r="O89" s="51"/>
    </row>
    <row r="90" spans="1:21" ht="15" customHeight="1" x14ac:dyDescent="0.25">
      <c r="A90" s="26"/>
      <c r="B90" s="153" t="s">
        <v>50</v>
      </c>
      <c r="C90" s="6">
        <v>2025</v>
      </c>
      <c r="D90" s="132">
        <f>E90+F90+G90+H90+I90+J90+K90+L90+M90</f>
        <v>1300</v>
      </c>
      <c r="E90" s="155"/>
      <c r="F90" s="132"/>
      <c r="G90" s="132"/>
      <c r="H90" s="132"/>
      <c r="I90" s="132"/>
      <c r="J90" s="154">
        <v>1300</v>
      </c>
      <c r="K90" s="117"/>
      <c r="L90" s="79"/>
      <c r="M90" s="77"/>
      <c r="N90" s="108"/>
      <c r="O90" s="213"/>
    </row>
    <row r="91" spans="1:21" ht="29.25" customHeight="1" x14ac:dyDescent="0.25">
      <c r="A91" s="29"/>
      <c r="B91" s="136" t="s">
        <v>51</v>
      </c>
      <c r="C91" s="6">
        <v>2025</v>
      </c>
      <c r="D91" s="132">
        <f>E91+F91+G91+H91+I91+J91+K91+L91+M91</f>
        <v>1800</v>
      </c>
      <c r="E91" s="155"/>
      <c r="F91" s="132"/>
      <c r="G91" s="132"/>
      <c r="H91" s="132"/>
      <c r="I91" s="6"/>
      <c r="J91" s="154">
        <v>1800</v>
      </c>
      <c r="K91" s="117"/>
      <c r="L91" s="79"/>
      <c r="M91" s="77"/>
      <c r="N91" s="108"/>
      <c r="O91" s="213"/>
    </row>
    <row r="92" spans="1:21" ht="25.5" x14ac:dyDescent="0.25">
      <c r="A92" s="100"/>
      <c r="B92" s="112" t="s">
        <v>232</v>
      </c>
      <c r="C92" s="90">
        <v>2025</v>
      </c>
      <c r="D92" s="91">
        <f>SUM(E92:N92)</f>
        <v>45600</v>
      </c>
      <c r="E92" s="91"/>
      <c r="F92" s="91"/>
      <c r="G92" s="91"/>
      <c r="H92" s="91"/>
      <c r="I92" s="91">
        <f>38400+7200</f>
        <v>45600</v>
      </c>
      <c r="J92" s="101"/>
      <c r="K92" s="93"/>
      <c r="L92" s="91"/>
      <c r="M92" s="91"/>
      <c r="N92" s="193"/>
      <c r="O92" s="212"/>
    </row>
    <row r="93" spans="1:21" ht="25.5" x14ac:dyDescent="0.25">
      <c r="A93" s="100"/>
      <c r="B93" s="112" t="s">
        <v>235</v>
      </c>
      <c r="C93" s="90">
        <v>2025</v>
      </c>
      <c r="D93" s="91">
        <f>SUM(E93:N93)</f>
        <v>9600</v>
      </c>
      <c r="E93" s="91"/>
      <c r="F93" s="91"/>
      <c r="G93" s="91"/>
      <c r="H93" s="91"/>
      <c r="I93" s="91">
        <v>9600</v>
      </c>
      <c r="J93" s="101"/>
      <c r="K93" s="93"/>
      <c r="L93" s="91"/>
      <c r="M93" s="91"/>
      <c r="N93" s="193"/>
      <c r="O93" s="212"/>
    </row>
    <row r="94" spans="1:21" ht="27" customHeight="1" x14ac:dyDescent="0.25">
      <c r="A94" s="100"/>
      <c r="B94" s="112" t="s">
        <v>241</v>
      </c>
      <c r="C94" s="90">
        <v>2025</v>
      </c>
      <c r="D94" s="91">
        <f>SUM(E94:N94)</f>
        <v>4800</v>
      </c>
      <c r="E94" s="91"/>
      <c r="F94" s="91"/>
      <c r="G94" s="91"/>
      <c r="H94" s="91"/>
      <c r="I94" s="91">
        <v>4800</v>
      </c>
      <c r="J94" s="101"/>
      <c r="K94" s="93"/>
      <c r="L94" s="91"/>
      <c r="M94" s="91"/>
      <c r="N94" s="193"/>
      <c r="O94" s="212"/>
    </row>
    <row r="95" spans="1:21" ht="15.75" customHeight="1" x14ac:dyDescent="0.25">
      <c r="A95" s="53"/>
      <c r="B95" s="54" t="s">
        <v>45</v>
      </c>
      <c r="C95" s="55"/>
      <c r="D95" s="57">
        <f t="shared" ref="D95:D100" si="24">E95+F95+G95+H95+I95+J95+K95+L95+M95</f>
        <v>114292</v>
      </c>
      <c r="E95" s="57">
        <f t="shared" ref="E95:L95" si="25">SUM(E96:E99)</f>
        <v>0</v>
      </c>
      <c r="F95" s="57">
        <f>SUM(F96:F99)</f>
        <v>50000</v>
      </c>
      <c r="G95" s="57">
        <f t="shared" si="25"/>
        <v>50000</v>
      </c>
      <c r="H95" s="57">
        <f t="shared" si="25"/>
        <v>0</v>
      </c>
      <c r="I95" s="57">
        <f t="shared" si="25"/>
        <v>0</v>
      </c>
      <c r="J95" s="49">
        <f t="shared" si="25"/>
        <v>14292</v>
      </c>
      <c r="K95" s="56">
        <f t="shared" si="25"/>
        <v>0</v>
      </c>
      <c r="L95" s="57">
        <f t="shared" si="25"/>
        <v>0</v>
      </c>
      <c r="M95" s="50">
        <f t="shared" ref="M95" si="26">SUM(M96:M99)</f>
        <v>0</v>
      </c>
      <c r="N95" s="50">
        <f t="shared" ref="N95" si="27">SUM(N96:N99)</f>
        <v>0</v>
      </c>
      <c r="O95" s="51"/>
    </row>
    <row r="96" spans="1:21" ht="38.25" x14ac:dyDescent="0.25">
      <c r="A96" s="152"/>
      <c r="B96" s="145" t="s">
        <v>181</v>
      </c>
      <c r="C96" s="155">
        <v>2025</v>
      </c>
      <c r="D96" s="151">
        <f t="shared" si="24"/>
        <v>50000</v>
      </c>
      <c r="E96" s="141"/>
      <c r="F96" s="141">
        <v>50000</v>
      </c>
      <c r="G96" s="141"/>
      <c r="H96" s="141"/>
      <c r="I96" s="141"/>
      <c r="J96" s="150"/>
      <c r="K96" s="124"/>
      <c r="L96" s="88"/>
      <c r="M96" s="87"/>
      <c r="N96" s="114"/>
      <c r="O96" s="211"/>
    </row>
    <row r="97" spans="1:15" ht="25.5" x14ac:dyDescent="0.25">
      <c r="A97" s="29"/>
      <c r="B97" s="153" t="s">
        <v>52</v>
      </c>
      <c r="C97" s="155">
        <v>2025</v>
      </c>
      <c r="D97" s="132">
        <f t="shared" si="24"/>
        <v>14004</v>
      </c>
      <c r="E97" s="143"/>
      <c r="F97" s="143"/>
      <c r="G97" s="143"/>
      <c r="H97" s="143"/>
      <c r="I97" s="141"/>
      <c r="J97" s="154">
        <v>14004</v>
      </c>
      <c r="K97" s="122"/>
      <c r="L97" s="83"/>
      <c r="M97" s="87"/>
      <c r="N97" s="114"/>
      <c r="O97" s="211"/>
    </row>
    <row r="98" spans="1:15" ht="25.5" x14ac:dyDescent="0.25">
      <c r="A98" s="152"/>
      <c r="B98" s="145" t="s">
        <v>53</v>
      </c>
      <c r="C98" s="155">
        <v>2025</v>
      </c>
      <c r="D98" s="132">
        <f t="shared" si="24"/>
        <v>288</v>
      </c>
      <c r="E98" s="141"/>
      <c r="F98" s="141"/>
      <c r="G98" s="141"/>
      <c r="H98" s="141"/>
      <c r="I98" s="141"/>
      <c r="J98" s="154">
        <v>288</v>
      </c>
      <c r="K98" s="124"/>
      <c r="L98" s="88"/>
      <c r="M98" s="87"/>
      <c r="N98" s="114"/>
      <c r="O98" s="211"/>
    </row>
    <row r="99" spans="1:15" ht="38.25" x14ac:dyDescent="0.25">
      <c r="A99" s="140"/>
      <c r="B99" s="145" t="s">
        <v>54</v>
      </c>
      <c r="C99" s="11">
        <v>2025</v>
      </c>
      <c r="D99" s="151">
        <f t="shared" si="24"/>
        <v>50000</v>
      </c>
      <c r="E99" s="141"/>
      <c r="F99" s="141"/>
      <c r="G99" s="141">
        <v>50000</v>
      </c>
      <c r="H99" s="141"/>
      <c r="I99" s="141"/>
      <c r="J99" s="154"/>
      <c r="K99" s="124"/>
      <c r="L99" s="88"/>
      <c r="M99" s="87">
        <v>0</v>
      </c>
      <c r="N99" s="114"/>
      <c r="O99" s="211"/>
    </row>
    <row r="100" spans="1:15" ht="15.75" customHeight="1" x14ac:dyDescent="0.25">
      <c r="A100" s="53"/>
      <c r="B100" s="54" t="s">
        <v>46</v>
      </c>
      <c r="C100" s="60"/>
      <c r="D100" s="57">
        <f t="shared" si="24"/>
        <v>223049</v>
      </c>
      <c r="E100" s="57">
        <f t="shared" ref="E100:L100" si="28">SUM(E101:E106)</f>
        <v>26049</v>
      </c>
      <c r="F100" s="57">
        <f t="shared" si="28"/>
        <v>0</v>
      </c>
      <c r="G100" s="57">
        <f t="shared" si="28"/>
        <v>0</v>
      </c>
      <c r="H100" s="57">
        <f t="shared" si="28"/>
        <v>0</v>
      </c>
      <c r="I100" s="57">
        <f t="shared" si="28"/>
        <v>0</v>
      </c>
      <c r="J100" s="49">
        <f t="shared" si="28"/>
        <v>197000</v>
      </c>
      <c r="K100" s="56">
        <f t="shared" si="28"/>
        <v>0</v>
      </c>
      <c r="L100" s="57">
        <f t="shared" si="28"/>
        <v>0</v>
      </c>
      <c r="M100" s="50">
        <f t="shared" ref="M100" si="29">SUM(M101:M106)</f>
        <v>0</v>
      </c>
      <c r="N100" s="50">
        <f t="shared" ref="N100" si="30">SUM(N101:N106)</f>
        <v>0</v>
      </c>
      <c r="O100" s="51"/>
    </row>
    <row r="101" spans="1:15" ht="15.75" customHeight="1" x14ac:dyDescent="0.25">
      <c r="A101" s="277"/>
      <c r="B101" s="243" t="s">
        <v>55</v>
      </c>
      <c r="C101" s="28">
        <v>2024</v>
      </c>
      <c r="D101" s="157">
        <v>18000</v>
      </c>
      <c r="E101" s="244"/>
      <c r="F101" s="276"/>
      <c r="G101" s="276"/>
      <c r="H101" s="276"/>
      <c r="I101" s="274"/>
      <c r="J101" s="261">
        <v>9000</v>
      </c>
      <c r="K101" s="293"/>
      <c r="L101" s="281"/>
      <c r="M101" s="281"/>
      <c r="N101" s="228"/>
      <c r="O101" s="360"/>
    </row>
    <row r="102" spans="1:15" x14ac:dyDescent="0.25">
      <c r="A102" s="277"/>
      <c r="B102" s="243"/>
      <c r="C102" s="11">
        <v>2025</v>
      </c>
      <c r="D102" s="151">
        <f>J101</f>
        <v>9000</v>
      </c>
      <c r="E102" s="244"/>
      <c r="F102" s="276"/>
      <c r="G102" s="276"/>
      <c r="H102" s="276"/>
      <c r="I102" s="274"/>
      <c r="J102" s="261"/>
      <c r="K102" s="294"/>
      <c r="L102" s="282"/>
      <c r="M102" s="282"/>
      <c r="N102" s="229"/>
      <c r="O102" s="361"/>
    </row>
    <row r="103" spans="1:15" ht="22.5" customHeight="1" x14ac:dyDescent="0.25">
      <c r="A103" s="149"/>
      <c r="B103" s="153" t="s">
        <v>56</v>
      </c>
      <c r="C103" s="18">
        <v>2025</v>
      </c>
      <c r="D103" s="151">
        <f>E103+F103+G103+H103+I103+J103</f>
        <v>18000</v>
      </c>
      <c r="E103" s="141"/>
      <c r="F103" s="141"/>
      <c r="G103" s="141"/>
      <c r="H103" s="141"/>
      <c r="I103" s="151"/>
      <c r="J103" s="154">
        <v>18000</v>
      </c>
      <c r="K103" s="124"/>
      <c r="L103" s="88"/>
      <c r="M103" s="87"/>
      <c r="N103" s="114"/>
      <c r="O103" s="211"/>
    </row>
    <row r="104" spans="1:15" ht="24.75" customHeight="1" x14ac:dyDescent="0.25">
      <c r="A104" s="149"/>
      <c r="B104" s="153" t="s">
        <v>57</v>
      </c>
      <c r="C104" s="18">
        <v>2025</v>
      </c>
      <c r="D104" s="151">
        <f>E104+F104+G104+H104+I104+J104+K104+L104+M104</f>
        <v>70000</v>
      </c>
      <c r="E104" s="141"/>
      <c r="F104" s="141"/>
      <c r="G104" s="141"/>
      <c r="H104" s="141"/>
      <c r="I104" s="151"/>
      <c r="J104" s="154">
        <v>70000</v>
      </c>
      <c r="K104" s="124"/>
      <c r="L104" s="88"/>
      <c r="M104" s="87"/>
      <c r="N104" s="114"/>
      <c r="O104" s="211"/>
    </row>
    <row r="105" spans="1:15" ht="25.5" x14ac:dyDescent="0.25">
      <c r="A105" s="149"/>
      <c r="B105" s="153" t="s">
        <v>58</v>
      </c>
      <c r="C105" s="18">
        <v>2025</v>
      </c>
      <c r="D105" s="151">
        <f>E105+F105+G105+H105+I105+J105+K105+L105+M105</f>
        <v>100000</v>
      </c>
      <c r="E105" s="141"/>
      <c r="F105" s="141"/>
      <c r="G105" s="141"/>
      <c r="H105" s="141"/>
      <c r="I105" s="141"/>
      <c r="J105" s="154">
        <v>100000</v>
      </c>
      <c r="K105" s="124"/>
      <c r="L105" s="88"/>
      <c r="M105" s="87"/>
      <c r="N105" s="114"/>
      <c r="O105" s="211"/>
    </row>
    <row r="106" spans="1:15" ht="25.5" x14ac:dyDescent="0.25">
      <c r="A106" s="149"/>
      <c r="B106" s="153" t="s">
        <v>59</v>
      </c>
      <c r="C106" s="18">
        <v>2025</v>
      </c>
      <c r="D106" s="151">
        <f>E106+F106+G106+H106+I106+J106+K106+L106+M106</f>
        <v>26049</v>
      </c>
      <c r="E106" s="141">
        <v>26049</v>
      </c>
      <c r="F106" s="141"/>
      <c r="G106" s="141"/>
      <c r="H106" s="141"/>
      <c r="I106" s="141"/>
      <c r="J106" s="154"/>
      <c r="K106" s="124"/>
      <c r="L106" s="88"/>
      <c r="M106" s="87"/>
      <c r="N106" s="114"/>
      <c r="O106" s="211"/>
    </row>
    <row r="107" spans="1:15" ht="15.75" customHeight="1" x14ac:dyDescent="0.25">
      <c r="A107" s="239" t="s">
        <v>26</v>
      </c>
      <c r="B107" s="240"/>
      <c r="C107" s="241"/>
      <c r="D107" s="40">
        <f>E107+F107+G107+H107+I107+J107+K107+L107+M107</f>
        <v>984339</v>
      </c>
      <c r="E107" s="139">
        <f t="shared" ref="E107:N107" si="31">E108+E112+E143+E148</f>
        <v>0</v>
      </c>
      <c r="F107" s="139">
        <f t="shared" si="31"/>
        <v>0</v>
      </c>
      <c r="G107" s="139">
        <f t="shared" si="31"/>
        <v>0</v>
      </c>
      <c r="H107" s="139">
        <f t="shared" si="31"/>
        <v>0</v>
      </c>
      <c r="I107" s="139">
        <f t="shared" si="31"/>
        <v>150108</v>
      </c>
      <c r="J107" s="24">
        <f>J108+J112+J143+J148</f>
        <v>834231</v>
      </c>
      <c r="K107" s="125">
        <f t="shared" si="31"/>
        <v>0</v>
      </c>
      <c r="L107" s="78">
        <f t="shared" si="31"/>
        <v>0</v>
      </c>
      <c r="M107" s="25">
        <f t="shared" si="31"/>
        <v>0</v>
      </c>
      <c r="N107" s="25">
        <f t="shared" si="31"/>
        <v>0</v>
      </c>
      <c r="O107" s="89"/>
    </row>
    <row r="108" spans="1:15" x14ac:dyDescent="0.25">
      <c r="A108" s="53"/>
      <c r="B108" s="54" t="s">
        <v>38</v>
      </c>
      <c r="C108" s="55"/>
      <c r="D108" s="57">
        <f>E108+F108+G108+H108+I108+J108+K108+L108+M108</f>
        <v>80400</v>
      </c>
      <c r="E108" s="57">
        <f>SUM(E109:E111)</f>
        <v>0</v>
      </c>
      <c r="F108" s="57">
        <f t="shared" ref="F108:N108" si="32">SUM(F109:F111)</f>
        <v>0</v>
      </c>
      <c r="G108" s="57">
        <f t="shared" si="32"/>
        <v>0</v>
      </c>
      <c r="H108" s="57">
        <f t="shared" si="32"/>
        <v>0</v>
      </c>
      <c r="I108" s="57">
        <f t="shared" si="32"/>
        <v>5400</v>
      </c>
      <c r="J108" s="49">
        <f t="shared" si="32"/>
        <v>75000</v>
      </c>
      <c r="K108" s="56">
        <f t="shared" si="32"/>
        <v>0</v>
      </c>
      <c r="L108" s="52">
        <f t="shared" si="32"/>
        <v>0</v>
      </c>
      <c r="M108" s="52">
        <f t="shared" si="32"/>
        <v>0</v>
      </c>
      <c r="N108" s="197">
        <f t="shared" si="32"/>
        <v>0</v>
      </c>
      <c r="O108" s="51"/>
    </row>
    <row r="109" spans="1:15" ht="16.5" customHeight="1" x14ac:dyDescent="0.25">
      <c r="A109" s="140"/>
      <c r="B109" s="153" t="s">
        <v>60</v>
      </c>
      <c r="C109" s="6">
        <v>2025</v>
      </c>
      <c r="D109" s="132">
        <f>E109+F109+G109+H109+I109+J109</f>
        <v>75000</v>
      </c>
      <c r="E109" s="155"/>
      <c r="F109" s="132"/>
      <c r="G109" s="132"/>
      <c r="H109" s="132"/>
      <c r="I109" s="132"/>
      <c r="J109" s="154">
        <v>75000</v>
      </c>
      <c r="K109" s="117"/>
      <c r="L109" s="79"/>
      <c r="M109" s="77"/>
      <c r="N109" s="108"/>
      <c r="O109" s="213"/>
    </row>
    <row r="110" spans="1:15" x14ac:dyDescent="0.25">
      <c r="A110" s="100"/>
      <c r="B110" s="112" t="s">
        <v>220</v>
      </c>
      <c r="C110" s="90">
        <v>2025</v>
      </c>
      <c r="D110" s="91">
        <f>SUM(E110:N110)</f>
        <v>2160</v>
      </c>
      <c r="E110" s="91"/>
      <c r="F110" s="91"/>
      <c r="G110" s="91"/>
      <c r="H110" s="91"/>
      <c r="I110" s="91">
        <f>1080+1080</f>
        <v>2160</v>
      </c>
      <c r="J110" s="101"/>
      <c r="K110" s="93"/>
      <c r="L110" s="91"/>
      <c r="M110" s="91"/>
      <c r="N110" s="193"/>
      <c r="O110" s="212"/>
    </row>
    <row r="111" spans="1:15" ht="15.75" customHeight="1" x14ac:dyDescent="0.25">
      <c r="A111" s="100"/>
      <c r="B111" s="112" t="s">
        <v>225</v>
      </c>
      <c r="C111" s="90">
        <v>2025</v>
      </c>
      <c r="D111" s="91">
        <f>SUM(E111:N111)</f>
        <v>3240</v>
      </c>
      <c r="E111" s="91"/>
      <c r="F111" s="91"/>
      <c r="G111" s="91"/>
      <c r="H111" s="91"/>
      <c r="I111" s="91">
        <v>3240</v>
      </c>
      <c r="J111" s="101"/>
      <c r="K111" s="93"/>
      <c r="L111" s="91"/>
      <c r="M111" s="91"/>
      <c r="N111" s="193"/>
      <c r="O111" s="212"/>
    </row>
    <row r="112" spans="1:15" ht="15.75" customHeight="1" x14ac:dyDescent="0.25">
      <c r="A112" s="53"/>
      <c r="B112" s="54" t="s">
        <v>39</v>
      </c>
      <c r="C112" s="55"/>
      <c r="D112" s="57">
        <f>E112+F112+G112+H112+I112+J112+K112+L112+M112</f>
        <v>220431</v>
      </c>
      <c r="E112" s="57">
        <f>SUM(E113:E141)</f>
        <v>0</v>
      </c>
      <c r="F112" s="57">
        <f t="shared" ref="F112:N112" si="33">SUM(F113:F141)</f>
        <v>0</v>
      </c>
      <c r="G112" s="57">
        <f t="shared" si="33"/>
        <v>0</v>
      </c>
      <c r="H112" s="57">
        <f t="shared" si="33"/>
        <v>0</v>
      </c>
      <c r="I112" s="57">
        <f t="shared" si="33"/>
        <v>31260</v>
      </c>
      <c r="J112" s="49">
        <f>SUM(J113:J142)</f>
        <v>189171</v>
      </c>
      <c r="K112" s="56">
        <f t="shared" si="33"/>
        <v>0</v>
      </c>
      <c r="L112" s="52">
        <f t="shared" si="33"/>
        <v>0</v>
      </c>
      <c r="M112" s="52">
        <f t="shared" si="33"/>
        <v>0</v>
      </c>
      <c r="N112" s="197">
        <f t="shared" si="33"/>
        <v>0</v>
      </c>
      <c r="O112" s="51"/>
    </row>
    <row r="113" spans="1:15" x14ac:dyDescent="0.25">
      <c r="A113" s="26"/>
      <c r="B113" s="153" t="s">
        <v>61</v>
      </c>
      <c r="C113" s="6">
        <v>2025</v>
      </c>
      <c r="D113" s="132">
        <f t="shared" ref="D113:D136" si="34">E113+F113+G113+H113+I113+J113</f>
        <v>10000</v>
      </c>
      <c r="E113" s="155"/>
      <c r="F113" s="132"/>
      <c r="G113" s="132"/>
      <c r="H113" s="132"/>
      <c r="I113" s="132"/>
      <c r="J113" s="154">
        <v>10000</v>
      </c>
      <c r="K113" s="117"/>
      <c r="L113" s="79"/>
      <c r="M113" s="77"/>
      <c r="N113" s="108"/>
      <c r="O113" s="213"/>
    </row>
    <row r="114" spans="1:15" ht="25.5" x14ac:dyDescent="0.25">
      <c r="A114" s="140"/>
      <c r="B114" s="145" t="s">
        <v>187</v>
      </c>
      <c r="C114" s="155">
        <v>2025</v>
      </c>
      <c r="D114" s="132">
        <f t="shared" si="34"/>
        <v>13000</v>
      </c>
      <c r="E114" s="155"/>
      <c r="F114" s="141"/>
      <c r="G114" s="141"/>
      <c r="H114" s="141"/>
      <c r="I114" s="132"/>
      <c r="J114" s="154">
        <v>13000</v>
      </c>
      <c r="K114" s="124"/>
      <c r="L114" s="88"/>
      <c r="M114" s="87"/>
      <c r="N114" s="114"/>
      <c r="O114" s="211"/>
    </row>
    <row r="115" spans="1:15" x14ac:dyDescent="0.25">
      <c r="A115" s="140"/>
      <c r="B115" s="153" t="s">
        <v>62</v>
      </c>
      <c r="C115" s="6">
        <v>2025</v>
      </c>
      <c r="D115" s="132">
        <f t="shared" si="34"/>
        <v>2400</v>
      </c>
      <c r="E115" s="155"/>
      <c r="F115" s="132"/>
      <c r="G115" s="132"/>
      <c r="H115" s="132"/>
      <c r="I115" s="132"/>
      <c r="J115" s="154">
        <v>2400</v>
      </c>
      <c r="K115" s="117"/>
      <c r="L115" s="79"/>
      <c r="M115" s="77"/>
      <c r="N115" s="108"/>
      <c r="O115" s="213"/>
    </row>
    <row r="116" spans="1:15" x14ac:dyDescent="0.25">
      <c r="A116" s="140"/>
      <c r="B116" s="153" t="s">
        <v>63</v>
      </c>
      <c r="C116" s="6">
        <v>2025</v>
      </c>
      <c r="D116" s="132">
        <f t="shared" si="34"/>
        <v>3110</v>
      </c>
      <c r="E116" s="155"/>
      <c r="F116" s="132"/>
      <c r="G116" s="132"/>
      <c r="H116" s="132"/>
      <c r="I116" s="132"/>
      <c r="J116" s="154">
        <v>3110</v>
      </c>
      <c r="K116" s="117"/>
      <c r="L116" s="79"/>
      <c r="M116" s="77"/>
      <c r="N116" s="108"/>
      <c r="O116" s="213"/>
    </row>
    <row r="117" spans="1:15" x14ac:dyDescent="0.25">
      <c r="A117" s="140"/>
      <c r="B117" s="153" t="s">
        <v>64</v>
      </c>
      <c r="C117" s="6">
        <v>2025</v>
      </c>
      <c r="D117" s="132">
        <f t="shared" si="34"/>
        <v>2520</v>
      </c>
      <c r="E117" s="155"/>
      <c r="F117" s="132"/>
      <c r="G117" s="132"/>
      <c r="H117" s="132"/>
      <c r="I117" s="132"/>
      <c r="J117" s="154">
        <v>2520</v>
      </c>
      <c r="K117" s="117"/>
      <c r="L117" s="79"/>
      <c r="M117" s="77"/>
      <c r="N117" s="108"/>
      <c r="O117" s="213"/>
    </row>
    <row r="118" spans="1:15" ht="15" customHeight="1" x14ac:dyDescent="0.25">
      <c r="A118" s="140"/>
      <c r="B118" s="153" t="s">
        <v>65</v>
      </c>
      <c r="C118" s="6">
        <v>2025</v>
      </c>
      <c r="D118" s="132">
        <f t="shared" si="34"/>
        <v>6460</v>
      </c>
      <c r="E118" s="155"/>
      <c r="F118" s="132"/>
      <c r="G118" s="132"/>
      <c r="H118" s="132"/>
      <c r="I118" s="132"/>
      <c r="J118" s="154">
        <v>6460</v>
      </c>
      <c r="K118" s="117"/>
      <c r="L118" s="79"/>
      <c r="M118" s="77"/>
      <c r="N118" s="108"/>
      <c r="O118" s="213"/>
    </row>
    <row r="119" spans="1:15" x14ac:dyDescent="0.25">
      <c r="A119" s="140"/>
      <c r="B119" s="153" t="s">
        <v>66</v>
      </c>
      <c r="C119" s="6">
        <v>2025</v>
      </c>
      <c r="D119" s="132">
        <f t="shared" si="34"/>
        <v>4800</v>
      </c>
      <c r="E119" s="155"/>
      <c r="F119" s="132"/>
      <c r="G119" s="132"/>
      <c r="H119" s="132"/>
      <c r="I119" s="132"/>
      <c r="J119" s="154">
        <v>4800</v>
      </c>
      <c r="K119" s="117"/>
      <c r="L119" s="79"/>
      <c r="M119" s="77"/>
      <c r="N119" s="108"/>
      <c r="O119" s="213"/>
    </row>
    <row r="120" spans="1:15" x14ac:dyDescent="0.25">
      <c r="A120" s="140"/>
      <c r="B120" s="153" t="s">
        <v>67</v>
      </c>
      <c r="C120" s="6">
        <v>2025</v>
      </c>
      <c r="D120" s="132">
        <f t="shared" si="34"/>
        <v>4800</v>
      </c>
      <c r="E120" s="155"/>
      <c r="F120" s="132"/>
      <c r="G120" s="132"/>
      <c r="H120" s="132"/>
      <c r="I120" s="132"/>
      <c r="J120" s="154">
        <v>4800</v>
      </c>
      <c r="K120" s="117"/>
      <c r="L120" s="79"/>
      <c r="M120" s="77"/>
      <c r="N120" s="108"/>
      <c r="O120" s="213"/>
    </row>
    <row r="121" spans="1:15" ht="15" customHeight="1" x14ac:dyDescent="0.25">
      <c r="A121" s="140"/>
      <c r="B121" s="153" t="s">
        <v>68</v>
      </c>
      <c r="C121" s="6">
        <v>2025</v>
      </c>
      <c r="D121" s="132">
        <f t="shared" si="34"/>
        <v>2160</v>
      </c>
      <c r="E121" s="155"/>
      <c r="F121" s="132"/>
      <c r="G121" s="132"/>
      <c r="H121" s="132"/>
      <c r="I121" s="132"/>
      <c r="J121" s="154">
        <v>2160</v>
      </c>
      <c r="K121" s="117"/>
      <c r="L121" s="79"/>
      <c r="M121" s="77"/>
      <c r="N121" s="108"/>
      <c r="O121" s="213"/>
    </row>
    <row r="122" spans="1:15" x14ac:dyDescent="0.25">
      <c r="A122" s="140"/>
      <c r="B122" s="153" t="s">
        <v>266</v>
      </c>
      <c r="C122" s="6">
        <v>2025</v>
      </c>
      <c r="D122" s="132">
        <f t="shared" si="34"/>
        <v>3000</v>
      </c>
      <c r="E122" s="155"/>
      <c r="F122" s="132"/>
      <c r="G122" s="132"/>
      <c r="H122" s="132"/>
      <c r="I122" s="132"/>
      <c r="J122" s="154">
        <v>3000</v>
      </c>
      <c r="K122" s="117"/>
      <c r="L122" s="79"/>
      <c r="M122" s="77"/>
      <c r="N122" s="108"/>
      <c r="O122" s="213"/>
    </row>
    <row r="123" spans="1:15" ht="25.5" x14ac:dyDescent="0.25">
      <c r="A123" s="140"/>
      <c r="B123" s="153" t="s">
        <v>69</v>
      </c>
      <c r="C123" s="6">
        <v>2025</v>
      </c>
      <c r="D123" s="132">
        <f t="shared" si="34"/>
        <v>4000</v>
      </c>
      <c r="E123" s="155"/>
      <c r="F123" s="132"/>
      <c r="G123" s="132"/>
      <c r="H123" s="132"/>
      <c r="I123" s="132"/>
      <c r="J123" s="154">
        <v>4000</v>
      </c>
      <c r="K123" s="117"/>
      <c r="L123" s="79"/>
      <c r="M123" s="77"/>
      <c r="N123" s="108"/>
      <c r="O123" s="213"/>
    </row>
    <row r="124" spans="1:15" ht="18" customHeight="1" x14ac:dyDescent="0.25">
      <c r="A124" s="140"/>
      <c r="B124" s="153" t="s">
        <v>70</v>
      </c>
      <c r="C124" s="6">
        <v>2025</v>
      </c>
      <c r="D124" s="132">
        <f t="shared" si="34"/>
        <v>3600</v>
      </c>
      <c r="E124" s="155"/>
      <c r="F124" s="132"/>
      <c r="G124" s="132"/>
      <c r="H124" s="132"/>
      <c r="I124" s="132"/>
      <c r="J124" s="154">
        <v>3600</v>
      </c>
      <c r="K124" s="117"/>
      <c r="L124" s="79"/>
      <c r="M124" s="77"/>
      <c r="N124" s="108"/>
      <c r="O124" s="213"/>
    </row>
    <row r="125" spans="1:15" ht="18" customHeight="1" x14ac:dyDescent="0.25">
      <c r="A125" s="140"/>
      <c r="B125" s="153" t="s">
        <v>71</v>
      </c>
      <c r="C125" s="6">
        <v>2025</v>
      </c>
      <c r="D125" s="132">
        <f t="shared" si="34"/>
        <v>6000</v>
      </c>
      <c r="E125" s="155"/>
      <c r="F125" s="132"/>
      <c r="G125" s="132"/>
      <c r="H125" s="132"/>
      <c r="I125" s="132"/>
      <c r="J125" s="154">
        <v>6000</v>
      </c>
      <c r="K125" s="117"/>
      <c r="L125" s="79"/>
      <c r="M125" s="77"/>
      <c r="N125" s="108"/>
      <c r="O125" s="213"/>
    </row>
    <row r="126" spans="1:15" ht="35.25" customHeight="1" x14ac:dyDescent="0.25">
      <c r="A126" s="140"/>
      <c r="B126" s="153" t="s">
        <v>72</v>
      </c>
      <c r="C126" s="6">
        <v>2025</v>
      </c>
      <c r="D126" s="132">
        <f t="shared" si="34"/>
        <v>7200</v>
      </c>
      <c r="E126" s="155"/>
      <c r="F126" s="132"/>
      <c r="G126" s="132"/>
      <c r="H126" s="132"/>
      <c r="I126" s="132"/>
      <c r="J126" s="154">
        <v>7200</v>
      </c>
      <c r="K126" s="117"/>
      <c r="L126" s="79"/>
      <c r="M126" s="77"/>
      <c r="N126" s="108"/>
      <c r="O126" s="213"/>
    </row>
    <row r="127" spans="1:15" ht="23.25" customHeight="1" x14ac:dyDescent="0.25">
      <c r="A127" s="140"/>
      <c r="B127" s="153" t="s">
        <v>73</v>
      </c>
      <c r="C127" s="6">
        <v>2025</v>
      </c>
      <c r="D127" s="132">
        <f t="shared" si="34"/>
        <v>7200</v>
      </c>
      <c r="E127" s="155"/>
      <c r="F127" s="132"/>
      <c r="G127" s="132"/>
      <c r="H127" s="132"/>
      <c r="I127" s="132"/>
      <c r="J127" s="154">
        <v>7200</v>
      </c>
      <c r="K127" s="117"/>
      <c r="L127" s="79"/>
      <c r="M127" s="77"/>
      <c r="N127" s="108"/>
      <c r="O127" s="213"/>
    </row>
    <row r="128" spans="1:15" ht="17.25" customHeight="1" x14ac:dyDescent="0.25">
      <c r="A128" s="140"/>
      <c r="B128" s="153" t="s">
        <v>74</v>
      </c>
      <c r="C128" s="6">
        <v>2025</v>
      </c>
      <c r="D128" s="132">
        <f t="shared" si="34"/>
        <v>7200</v>
      </c>
      <c r="E128" s="155"/>
      <c r="F128" s="132"/>
      <c r="G128" s="132"/>
      <c r="H128" s="132"/>
      <c r="I128" s="132"/>
      <c r="J128" s="154">
        <v>7200</v>
      </c>
      <c r="K128" s="117"/>
      <c r="L128" s="79"/>
      <c r="M128" s="77"/>
      <c r="N128" s="108"/>
      <c r="O128" s="213"/>
    </row>
    <row r="129" spans="1:15" ht="25.5" x14ac:dyDescent="0.25">
      <c r="A129" s="140"/>
      <c r="B129" s="153" t="s">
        <v>75</v>
      </c>
      <c r="C129" s="6">
        <v>2025</v>
      </c>
      <c r="D129" s="132">
        <f t="shared" si="34"/>
        <v>18300</v>
      </c>
      <c r="E129" s="155"/>
      <c r="F129" s="132"/>
      <c r="G129" s="132"/>
      <c r="H129" s="132"/>
      <c r="I129" s="132"/>
      <c r="J129" s="154">
        <v>18300</v>
      </c>
      <c r="K129" s="117"/>
      <c r="L129" s="79"/>
      <c r="M129" s="77"/>
      <c r="N129" s="108"/>
      <c r="O129" s="213"/>
    </row>
    <row r="130" spans="1:15" ht="16.5" customHeight="1" x14ac:dyDescent="0.25">
      <c r="A130" s="140"/>
      <c r="B130" s="153" t="s">
        <v>76</v>
      </c>
      <c r="C130" s="6">
        <v>2025</v>
      </c>
      <c r="D130" s="132">
        <f t="shared" si="34"/>
        <v>1160</v>
      </c>
      <c r="E130" s="155"/>
      <c r="F130" s="132"/>
      <c r="G130" s="132"/>
      <c r="H130" s="132"/>
      <c r="I130" s="132"/>
      <c r="J130" s="154">
        <v>1160</v>
      </c>
      <c r="K130" s="117"/>
      <c r="L130" s="79"/>
      <c r="M130" s="77"/>
      <c r="N130" s="108"/>
      <c r="O130" s="213"/>
    </row>
    <row r="131" spans="1:15" ht="25.5" x14ac:dyDescent="0.25">
      <c r="A131" s="140"/>
      <c r="B131" s="153" t="s">
        <v>188</v>
      </c>
      <c r="C131" s="6">
        <v>2025</v>
      </c>
      <c r="D131" s="132">
        <f t="shared" si="34"/>
        <v>10560</v>
      </c>
      <c r="E131" s="155"/>
      <c r="F131" s="132"/>
      <c r="G131" s="132"/>
      <c r="H131" s="132"/>
      <c r="I131" s="132"/>
      <c r="J131" s="154">
        <v>10560</v>
      </c>
      <c r="K131" s="117"/>
      <c r="L131" s="79"/>
      <c r="M131" s="77"/>
      <c r="N131" s="108"/>
      <c r="O131" s="213"/>
    </row>
    <row r="132" spans="1:15" ht="18.75" customHeight="1" x14ac:dyDescent="0.25">
      <c r="A132" s="152"/>
      <c r="B132" s="153" t="s">
        <v>189</v>
      </c>
      <c r="C132" s="6">
        <v>2025</v>
      </c>
      <c r="D132" s="132">
        <f t="shared" si="34"/>
        <v>25200</v>
      </c>
      <c r="E132" s="155"/>
      <c r="F132" s="132"/>
      <c r="G132" s="132"/>
      <c r="H132" s="132"/>
      <c r="I132" s="155"/>
      <c r="J132" s="154">
        <v>25200</v>
      </c>
      <c r="K132" s="117"/>
      <c r="L132" s="79"/>
      <c r="M132" s="77"/>
      <c r="N132" s="108"/>
      <c r="O132" s="213"/>
    </row>
    <row r="133" spans="1:15" ht="19.5" customHeight="1" x14ac:dyDescent="0.25">
      <c r="A133" s="152"/>
      <c r="B133" s="145" t="s">
        <v>252</v>
      </c>
      <c r="C133" s="155">
        <v>2025</v>
      </c>
      <c r="D133" s="132">
        <f t="shared" si="34"/>
        <v>5000</v>
      </c>
      <c r="E133" s="155"/>
      <c r="F133" s="141"/>
      <c r="G133" s="141"/>
      <c r="H133" s="141"/>
      <c r="I133" s="132"/>
      <c r="J133" s="154">
        <v>5000</v>
      </c>
      <c r="K133" s="124"/>
      <c r="L133" s="88"/>
      <c r="M133" s="87"/>
      <c r="N133" s="114"/>
      <c r="O133" s="211"/>
    </row>
    <row r="134" spans="1:15" ht="18.75" customHeight="1" x14ac:dyDescent="0.25">
      <c r="A134" s="152"/>
      <c r="B134" s="145" t="s">
        <v>253</v>
      </c>
      <c r="C134" s="155">
        <v>2025</v>
      </c>
      <c r="D134" s="132">
        <f t="shared" si="34"/>
        <v>5000</v>
      </c>
      <c r="E134" s="155"/>
      <c r="F134" s="141"/>
      <c r="G134" s="141"/>
      <c r="H134" s="141"/>
      <c r="I134" s="132"/>
      <c r="J134" s="154">
        <v>5000</v>
      </c>
      <c r="K134" s="124"/>
      <c r="L134" s="88"/>
      <c r="M134" s="87"/>
      <c r="N134" s="114"/>
      <c r="O134" s="211"/>
    </row>
    <row r="135" spans="1:15" ht="21.75" customHeight="1" x14ac:dyDescent="0.25">
      <c r="A135" s="152"/>
      <c r="B135" s="145" t="s">
        <v>254</v>
      </c>
      <c r="C135" s="155">
        <v>2025</v>
      </c>
      <c r="D135" s="132">
        <f t="shared" si="34"/>
        <v>5000</v>
      </c>
      <c r="E135" s="155"/>
      <c r="F135" s="141"/>
      <c r="G135" s="141"/>
      <c r="H135" s="141"/>
      <c r="I135" s="132"/>
      <c r="J135" s="154">
        <v>5000</v>
      </c>
      <c r="K135" s="124"/>
      <c r="L135" s="88"/>
      <c r="M135" s="87"/>
      <c r="N135" s="114"/>
      <c r="O135" s="211"/>
    </row>
    <row r="136" spans="1:15" ht="26.25" customHeight="1" x14ac:dyDescent="0.25">
      <c r="A136" s="152"/>
      <c r="B136" s="153" t="s">
        <v>267</v>
      </c>
      <c r="C136" s="6">
        <v>2025</v>
      </c>
      <c r="D136" s="132">
        <f t="shared" si="34"/>
        <v>30000</v>
      </c>
      <c r="E136" s="155"/>
      <c r="F136" s="132"/>
      <c r="G136" s="132"/>
      <c r="H136" s="132"/>
      <c r="I136" s="132"/>
      <c r="J136" s="154">
        <v>30000</v>
      </c>
      <c r="K136" s="117"/>
      <c r="L136" s="109"/>
      <c r="M136" s="108"/>
      <c r="N136" s="108"/>
      <c r="O136" s="213"/>
    </row>
    <row r="137" spans="1:15" s="7" customFormat="1" ht="25.5" x14ac:dyDescent="0.25">
      <c r="A137" s="100"/>
      <c r="B137" s="112" t="s">
        <v>219</v>
      </c>
      <c r="C137" s="90">
        <v>2025</v>
      </c>
      <c r="D137" s="91">
        <f t="shared" ref="D137:D142" si="35">SUM(E137:N137)</f>
        <v>4140</v>
      </c>
      <c r="E137" s="91"/>
      <c r="F137" s="91"/>
      <c r="G137" s="91"/>
      <c r="H137" s="91"/>
      <c r="I137" s="91">
        <f>1380+2760</f>
        <v>4140</v>
      </c>
      <c r="J137" s="101"/>
      <c r="K137" s="93"/>
      <c r="L137" s="91"/>
      <c r="M137" s="91"/>
      <c r="N137" s="193"/>
      <c r="O137" s="212"/>
    </row>
    <row r="138" spans="1:15" ht="25.5" x14ac:dyDescent="0.25">
      <c r="A138" s="100"/>
      <c r="B138" s="112" t="s">
        <v>221</v>
      </c>
      <c r="C138" s="90">
        <v>2025</v>
      </c>
      <c r="D138" s="91">
        <f t="shared" si="35"/>
        <v>3600</v>
      </c>
      <c r="E138" s="91"/>
      <c r="F138" s="91"/>
      <c r="G138" s="91"/>
      <c r="H138" s="91"/>
      <c r="I138" s="91">
        <f>1200+2400</f>
        <v>3600</v>
      </c>
      <c r="J138" s="101"/>
      <c r="K138" s="93"/>
      <c r="L138" s="91"/>
      <c r="M138" s="91"/>
      <c r="N138" s="193"/>
      <c r="O138" s="212"/>
    </row>
    <row r="139" spans="1:15" ht="22.5" customHeight="1" x14ac:dyDescent="0.25">
      <c r="A139" s="100"/>
      <c r="B139" s="112" t="s">
        <v>226</v>
      </c>
      <c r="C139" s="90">
        <v>2025</v>
      </c>
      <c r="D139" s="91">
        <f t="shared" si="35"/>
        <v>4320</v>
      </c>
      <c r="E139" s="91"/>
      <c r="F139" s="91"/>
      <c r="G139" s="91"/>
      <c r="H139" s="91"/>
      <c r="I139" s="91">
        <v>4320</v>
      </c>
      <c r="J139" s="101"/>
      <c r="K139" s="93"/>
      <c r="L139" s="91"/>
      <c r="M139" s="91"/>
      <c r="N139" s="193"/>
      <c r="O139" s="212"/>
    </row>
    <row r="140" spans="1:15" x14ac:dyDescent="0.25">
      <c r="A140" s="100"/>
      <c r="B140" s="112" t="s">
        <v>227</v>
      </c>
      <c r="C140" s="90">
        <v>2025</v>
      </c>
      <c r="D140" s="91">
        <f t="shared" si="35"/>
        <v>7200</v>
      </c>
      <c r="E140" s="91"/>
      <c r="F140" s="91"/>
      <c r="G140" s="91"/>
      <c r="H140" s="91"/>
      <c r="I140" s="91">
        <v>7200</v>
      </c>
      <c r="J140" s="101"/>
      <c r="K140" s="93"/>
      <c r="L140" s="91"/>
      <c r="M140" s="91"/>
      <c r="N140" s="193"/>
      <c r="O140" s="212"/>
    </row>
    <row r="141" spans="1:15" ht="25.5" x14ac:dyDescent="0.25">
      <c r="A141" s="100"/>
      <c r="B141" s="112" t="s">
        <v>230</v>
      </c>
      <c r="C141" s="90">
        <v>2025</v>
      </c>
      <c r="D141" s="91">
        <f t="shared" si="35"/>
        <v>12000</v>
      </c>
      <c r="E141" s="91"/>
      <c r="F141" s="91"/>
      <c r="G141" s="91"/>
      <c r="H141" s="91"/>
      <c r="I141" s="91">
        <v>12000</v>
      </c>
      <c r="J141" s="101"/>
      <c r="K141" s="93"/>
      <c r="L141" s="91"/>
      <c r="M141" s="91"/>
      <c r="N141" s="193"/>
      <c r="O141" s="212"/>
    </row>
    <row r="142" spans="1:15" x14ac:dyDescent="0.25">
      <c r="A142" s="100"/>
      <c r="B142" s="112" t="s">
        <v>269</v>
      </c>
      <c r="C142" s="90">
        <v>2025</v>
      </c>
      <c r="D142" s="91">
        <f t="shared" si="35"/>
        <v>1501</v>
      </c>
      <c r="E142" s="91"/>
      <c r="F142" s="91"/>
      <c r="G142" s="91"/>
      <c r="H142" s="91"/>
      <c r="I142" s="91"/>
      <c r="J142" s="101">
        <v>1501</v>
      </c>
      <c r="K142" s="93"/>
      <c r="L142" s="91"/>
      <c r="M142" s="92"/>
      <c r="N142" s="193"/>
      <c r="O142" s="212"/>
    </row>
    <row r="143" spans="1:15" ht="30.75" customHeight="1" x14ac:dyDescent="0.25">
      <c r="A143" s="266" t="s">
        <v>79</v>
      </c>
      <c r="B143" s="267"/>
      <c r="C143" s="55"/>
      <c r="D143" s="57">
        <f>E143+F143+G143+H143+I143+J143+K143+L143+M143</f>
        <v>420000</v>
      </c>
      <c r="E143" s="57">
        <f t="shared" ref="E143:L143" si="36">SUM(E144:E147)</f>
        <v>0</v>
      </c>
      <c r="F143" s="57">
        <f t="shared" si="36"/>
        <v>0</v>
      </c>
      <c r="G143" s="57">
        <f t="shared" si="36"/>
        <v>0</v>
      </c>
      <c r="H143" s="57">
        <f t="shared" si="36"/>
        <v>0</v>
      </c>
      <c r="I143" s="57">
        <f t="shared" si="36"/>
        <v>0</v>
      </c>
      <c r="J143" s="49">
        <f t="shared" si="36"/>
        <v>420000</v>
      </c>
      <c r="K143" s="56">
        <f t="shared" si="36"/>
        <v>0</v>
      </c>
      <c r="L143" s="57">
        <f t="shared" si="36"/>
        <v>0</v>
      </c>
      <c r="M143" s="50">
        <f t="shared" ref="M143" si="37">SUM(M144:M147)</f>
        <v>0</v>
      </c>
      <c r="N143" s="50">
        <f t="shared" ref="N143" si="38">SUM(N144:N147)</f>
        <v>0</v>
      </c>
      <c r="O143" s="51"/>
    </row>
    <row r="144" spans="1:15" ht="30.75" customHeight="1" x14ac:dyDescent="0.25">
      <c r="A144" s="140"/>
      <c r="B144" s="153" t="s">
        <v>80</v>
      </c>
      <c r="C144" s="6">
        <v>2025</v>
      </c>
      <c r="D144" s="132">
        <f>E144+F144+G144+H144+I144+J144</f>
        <v>200000</v>
      </c>
      <c r="E144" s="155"/>
      <c r="F144" s="132"/>
      <c r="G144" s="132"/>
      <c r="H144" s="132"/>
      <c r="I144" s="132"/>
      <c r="J144" s="154">
        <v>200000</v>
      </c>
      <c r="K144" s="117"/>
      <c r="L144" s="79"/>
      <c r="M144" s="77"/>
      <c r="N144" s="108"/>
      <c r="O144" s="213"/>
    </row>
    <row r="145" spans="1:15" ht="30.75" customHeight="1" x14ac:dyDescent="0.25">
      <c r="A145" s="140"/>
      <c r="B145" s="153" t="s">
        <v>81</v>
      </c>
      <c r="C145" s="6">
        <v>2025</v>
      </c>
      <c r="D145" s="132">
        <f>E145+F145+G145+H145+I145+J145</f>
        <v>100000</v>
      </c>
      <c r="E145" s="155"/>
      <c r="F145" s="132"/>
      <c r="G145" s="132"/>
      <c r="H145" s="132"/>
      <c r="I145" s="132"/>
      <c r="J145" s="154">
        <v>100000</v>
      </c>
      <c r="K145" s="117"/>
      <c r="L145" s="79"/>
      <c r="M145" s="77"/>
      <c r="N145" s="108"/>
      <c r="O145" s="213"/>
    </row>
    <row r="146" spans="1:15" x14ac:dyDescent="0.25">
      <c r="A146" s="140"/>
      <c r="B146" s="153" t="s">
        <v>82</v>
      </c>
      <c r="C146" s="6">
        <v>2025</v>
      </c>
      <c r="D146" s="132">
        <f>E146+F146+G146+H146+I146+J146</f>
        <v>60000</v>
      </c>
      <c r="E146" s="155"/>
      <c r="F146" s="132"/>
      <c r="G146" s="132"/>
      <c r="H146" s="132"/>
      <c r="I146" s="132"/>
      <c r="J146" s="154">
        <v>60000</v>
      </c>
      <c r="K146" s="117"/>
      <c r="L146" s="79"/>
      <c r="M146" s="77"/>
      <c r="N146" s="108"/>
      <c r="O146" s="213"/>
    </row>
    <row r="147" spans="1:15" ht="30" customHeight="1" x14ac:dyDescent="0.25">
      <c r="A147" s="140"/>
      <c r="B147" s="153" t="s">
        <v>83</v>
      </c>
      <c r="C147" s="6">
        <v>2025</v>
      </c>
      <c r="D147" s="132">
        <f>E147+F147+G147+H147+I147+J147</f>
        <v>60000</v>
      </c>
      <c r="E147" s="155"/>
      <c r="F147" s="132"/>
      <c r="G147" s="132"/>
      <c r="H147" s="132"/>
      <c r="I147" s="132"/>
      <c r="J147" s="154">
        <v>60000</v>
      </c>
      <c r="K147" s="117"/>
      <c r="L147" s="79"/>
      <c r="M147" s="77"/>
      <c r="N147" s="108"/>
      <c r="O147" s="213"/>
    </row>
    <row r="148" spans="1:15" ht="30" customHeight="1" x14ac:dyDescent="0.25">
      <c r="A148" s="59"/>
      <c r="B148" s="54" t="s">
        <v>41</v>
      </c>
      <c r="C148" s="55"/>
      <c r="D148" s="57">
        <f>E148+F148+G148+H148+I148+J148+K148+L148+M148</f>
        <v>263508</v>
      </c>
      <c r="E148" s="57">
        <f>SUM(E149:E159)</f>
        <v>0</v>
      </c>
      <c r="F148" s="57">
        <f t="shared" ref="F148:N148" si="39">SUM(F149:F159)</f>
        <v>0</v>
      </c>
      <c r="G148" s="57">
        <f t="shared" si="39"/>
        <v>0</v>
      </c>
      <c r="H148" s="57">
        <f t="shared" si="39"/>
        <v>0</v>
      </c>
      <c r="I148" s="57">
        <f t="shared" si="39"/>
        <v>113448</v>
      </c>
      <c r="J148" s="49">
        <f t="shared" si="39"/>
        <v>150060</v>
      </c>
      <c r="K148" s="56">
        <f t="shared" si="39"/>
        <v>0</v>
      </c>
      <c r="L148" s="52">
        <f t="shared" si="39"/>
        <v>0</v>
      </c>
      <c r="M148" s="52">
        <f t="shared" si="39"/>
        <v>0</v>
      </c>
      <c r="N148" s="197">
        <f t="shared" si="39"/>
        <v>0</v>
      </c>
      <c r="O148" s="51"/>
    </row>
    <row r="149" spans="1:15" ht="25.5" x14ac:dyDescent="0.25">
      <c r="A149" s="32"/>
      <c r="B149" s="153" t="s">
        <v>84</v>
      </c>
      <c r="C149" s="6">
        <v>2025</v>
      </c>
      <c r="D149" s="132">
        <f>E149+F149+G149+H149+I149+J149+K149+L149+M149</f>
        <v>92664</v>
      </c>
      <c r="E149" s="155"/>
      <c r="F149" s="132"/>
      <c r="G149" s="132"/>
      <c r="H149" s="132"/>
      <c r="I149" s="155"/>
      <c r="J149" s="154">
        <v>92664</v>
      </c>
      <c r="K149" s="117"/>
      <c r="L149" s="79"/>
      <c r="M149" s="77"/>
      <c r="N149" s="108"/>
      <c r="O149" s="213"/>
    </row>
    <row r="150" spans="1:15" s="7" customFormat="1" x14ac:dyDescent="0.25">
      <c r="A150" s="32"/>
      <c r="B150" s="153" t="s">
        <v>195</v>
      </c>
      <c r="C150" s="6">
        <v>2025</v>
      </c>
      <c r="D150" s="132">
        <f>J150</f>
        <v>19000</v>
      </c>
      <c r="E150" s="155"/>
      <c r="F150" s="132"/>
      <c r="G150" s="132"/>
      <c r="H150" s="132"/>
      <c r="I150" s="155"/>
      <c r="J150" s="154">
        <v>19000</v>
      </c>
      <c r="K150" s="117"/>
      <c r="L150" s="79"/>
      <c r="M150" s="77"/>
      <c r="N150" s="108"/>
      <c r="O150" s="213"/>
    </row>
    <row r="151" spans="1:15" s="7" customFormat="1" x14ac:dyDescent="0.25">
      <c r="A151" s="32"/>
      <c r="B151" s="153" t="s">
        <v>85</v>
      </c>
      <c r="C151" s="6">
        <v>2025</v>
      </c>
      <c r="D151" s="132">
        <f>E151+F151+G151+H151+I151+J151+K151+L151+M151</f>
        <v>7800</v>
      </c>
      <c r="E151" s="155"/>
      <c r="F151" s="132"/>
      <c r="G151" s="132"/>
      <c r="H151" s="132"/>
      <c r="I151" s="155"/>
      <c r="J151" s="154">
        <v>7800</v>
      </c>
      <c r="K151" s="117"/>
      <c r="L151" s="79"/>
      <c r="M151" s="77"/>
      <c r="N151" s="108"/>
      <c r="O151" s="213"/>
    </row>
    <row r="152" spans="1:15" s="7" customFormat="1" x14ac:dyDescent="0.25">
      <c r="A152" s="152"/>
      <c r="B152" s="153" t="s">
        <v>86</v>
      </c>
      <c r="C152" s="6">
        <v>2025</v>
      </c>
      <c r="D152" s="132">
        <f>E152+F152+G152+H152+I152+J152+K152+L152+M152</f>
        <v>10800</v>
      </c>
      <c r="E152" s="155"/>
      <c r="F152" s="132"/>
      <c r="G152" s="132"/>
      <c r="H152" s="132"/>
      <c r="I152" s="155"/>
      <c r="J152" s="154">
        <v>10800</v>
      </c>
      <c r="K152" s="117"/>
      <c r="L152" s="79"/>
      <c r="M152" s="77"/>
      <c r="N152" s="108"/>
      <c r="O152" s="213"/>
    </row>
    <row r="153" spans="1:15" s="7" customFormat="1" x14ac:dyDescent="0.25">
      <c r="A153" s="152"/>
      <c r="B153" s="153" t="s">
        <v>87</v>
      </c>
      <c r="C153" s="6">
        <v>2025</v>
      </c>
      <c r="D153" s="132">
        <f>E153+F153+G153+H153+I153+J153+K153+L153+M153</f>
        <v>2196</v>
      </c>
      <c r="E153" s="155"/>
      <c r="F153" s="132"/>
      <c r="G153" s="132"/>
      <c r="H153" s="132"/>
      <c r="I153" s="155"/>
      <c r="J153" s="154">
        <v>2196</v>
      </c>
      <c r="K153" s="117"/>
      <c r="L153" s="79"/>
      <c r="M153" s="77"/>
      <c r="N153" s="108"/>
      <c r="O153" s="213"/>
    </row>
    <row r="154" spans="1:15" s="7" customFormat="1" ht="25.5" x14ac:dyDescent="0.25">
      <c r="A154" s="152"/>
      <c r="B154" s="153" t="s">
        <v>88</v>
      </c>
      <c r="C154" s="6">
        <v>2025</v>
      </c>
      <c r="D154" s="132">
        <f>E154+F154+G154+H154+I154+J154+K154+L154+M154</f>
        <v>8800</v>
      </c>
      <c r="E154" s="155"/>
      <c r="F154" s="132"/>
      <c r="G154" s="132"/>
      <c r="H154" s="132"/>
      <c r="I154" s="155"/>
      <c r="J154" s="154">
        <v>8800</v>
      </c>
      <c r="K154" s="117"/>
      <c r="L154" s="79"/>
      <c r="M154" s="77"/>
      <c r="N154" s="108"/>
      <c r="O154" s="213"/>
    </row>
    <row r="155" spans="1:15" s="7" customFormat="1" x14ac:dyDescent="0.25">
      <c r="A155" s="152"/>
      <c r="B155" s="153" t="s">
        <v>89</v>
      </c>
      <c r="C155" s="6">
        <v>2025</v>
      </c>
      <c r="D155" s="132">
        <f>E155+F155+G155+H155+I155+J155+K155+L155+M155</f>
        <v>8800</v>
      </c>
      <c r="E155" s="155"/>
      <c r="F155" s="132"/>
      <c r="G155" s="132"/>
      <c r="H155" s="132"/>
      <c r="I155" s="155"/>
      <c r="J155" s="154">
        <v>8800</v>
      </c>
      <c r="K155" s="117"/>
      <c r="L155" s="79"/>
      <c r="M155" s="77"/>
      <c r="N155" s="108"/>
      <c r="O155" s="213"/>
    </row>
    <row r="156" spans="1:15" s="7" customFormat="1" ht="25.5" x14ac:dyDescent="0.25">
      <c r="A156" s="100"/>
      <c r="B156" s="112" t="s">
        <v>222</v>
      </c>
      <c r="C156" s="90">
        <v>2025</v>
      </c>
      <c r="D156" s="91">
        <f>SUM(E156:N156)</f>
        <v>12000</v>
      </c>
      <c r="E156" s="91"/>
      <c r="F156" s="91"/>
      <c r="G156" s="91"/>
      <c r="H156" s="91"/>
      <c r="I156" s="91">
        <f>6000+6000</f>
        <v>12000</v>
      </c>
      <c r="J156" s="101"/>
      <c r="K156" s="93"/>
      <c r="L156" s="91"/>
      <c r="M156" s="91"/>
      <c r="N156" s="193"/>
      <c r="O156" s="212"/>
    </row>
    <row r="157" spans="1:15" s="7" customFormat="1" ht="25.5" x14ac:dyDescent="0.25">
      <c r="A157" s="100"/>
      <c r="B157" s="112" t="s">
        <v>223</v>
      </c>
      <c r="C157" s="90">
        <v>2025</v>
      </c>
      <c r="D157" s="91">
        <f>SUM(E157:N157)</f>
        <v>17568</v>
      </c>
      <c r="E157" s="91"/>
      <c r="F157" s="91"/>
      <c r="G157" s="91"/>
      <c r="H157" s="91"/>
      <c r="I157" s="91">
        <f>8784+8784</f>
        <v>17568</v>
      </c>
      <c r="J157" s="101"/>
      <c r="K157" s="93"/>
      <c r="L157" s="91"/>
      <c r="M157" s="91"/>
      <c r="N157" s="193"/>
      <c r="O157" s="212"/>
    </row>
    <row r="158" spans="1:15" s="7" customFormat="1" ht="25.5" x14ac:dyDescent="0.25">
      <c r="A158" s="100"/>
      <c r="B158" s="112" t="s">
        <v>228</v>
      </c>
      <c r="C158" s="90">
        <v>2025</v>
      </c>
      <c r="D158" s="91">
        <f>SUM(E158:N158)</f>
        <v>18000</v>
      </c>
      <c r="E158" s="91"/>
      <c r="F158" s="91"/>
      <c r="G158" s="91"/>
      <c r="H158" s="91"/>
      <c r="I158" s="91">
        <v>18000</v>
      </c>
      <c r="J158" s="101"/>
      <c r="K158" s="93"/>
      <c r="L158" s="91"/>
      <c r="M158" s="91"/>
      <c r="N158" s="193"/>
      <c r="O158" s="212"/>
    </row>
    <row r="159" spans="1:15" s="7" customFormat="1" ht="30" customHeight="1" x14ac:dyDescent="0.25">
      <c r="A159" s="100"/>
      <c r="B159" s="112" t="s">
        <v>229</v>
      </c>
      <c r="C159" s="90">
        <v>2025</v>
      </c>
      <c r="D159" s="91">
        <f>SUM(E159:N159)</f>
        <v>65880</v>
      </c>
      <c r="E159" s="91"/>
      <c r="F159" s="91"/>
      <c r="G159" s="91"/>
      <c r="H159" s="91"/>
      <c r="I159" s="91">
        <v>65880</v>
      </c>
      <c r="J159" s="101"/>
      <c r="K159" s="93"/>
      <c r="L159" s="91"/>
      <c r="M159" s="91"/>
      <c r="N159" s="193"/>
      <c r="O159" s="212"/>
    </row>
    <row r="160" spans="1:15" s="7" customFormat="1" ht="30" customHeight="1" x14ac:dyDescent="0.25">
      <c r="A160" s="251" t="s">
        <v>29</v>
      </c>
      <c r="B160" s="252"/>
      <c r="C160" s="33"/>
      <c r="D160" s="40">
        <f>E160+F160+G160+H160+I160+J160+K160+L160+M160+N160</f>
        <v>4578540.4000000004</v>
      </c>
      <c r="E160" s="139">
        <f>+E163+E165+E169</f>
        <v>1831712.4</v>
      </c>
      <c r="F160" s="139">
        <f t="shared" ref="F160:M160" si="40">+F163+F165+F167+F169</f>
        <v>861973</v>
      </c>
      <c r="G160" s="139">
        <f>G161+G163+G165+G167+G169</f>
        <v>1726893</v>
      </c>
      <c r="H160" s="139">
        <f t="shared" si="40"/>
        <v>0</v>
      </c>
      <c r="I160" s="139">
        <f t="shared" si="40"/>
        <v>0</v>
      </c>
      <c r="J160" s="24">
        <f>+J163+J165+J167+J169</f>
        <v>157962</v>
      </c>
      <c r="K160" s="125">
        <f t="shared" si="40"/>
        <v>0</v>
      </c>
      <c r="L160" s="78">
        <f t="shared" si="40"/>
        <v>0</v>
      </c>
      <c r="M160" s="25">
        <f t="shared" si="40"/>
        <v>0</v>
      </c>
      <c r="N160" s="25">
        <f>N161</f>
        <v>0</v>
      </c>
      <c r="O160" s="89">
        <f>O169</f>
        <v>3906285</v>
      </c>
    </row>
    <row r="161" spans="1:15" s="7" customFormat="1" ht="30" customHeight="1" x14ac:dyDescent="0.25">
      <c r="A161" s="69"/>
      <c r="B161" s="54" t="s">
        <v>38</v>
      </c>
      <c r="C161" s="70"/>
      <c r="D161" s="158">
        <f>SUM(E161:N161)</f>
        <v>5500</v>
      </c>
      <c r="E161" s="74"/>
      <c r="F161" s="74"/>
      <c r="G161" s="74">
        <f>SUM(G162)</f>
        <v>5500</v>
      </c>
      <c r="H161" s="74"/>
      <c r="I161" s="74"/>
      <c r="J161" s="71"/>
      <c r="K161" s="72"/>
      <c r="L161" s="74"/>
      <c r="M161" s="73"/>
      <c r="N161" s="73">
        <f>SUM(N162)</f>
        <v>0</v>
      </c>
      <c r="O161" s="216"/>
    </row>
    <row r="162" spans="1:15" s="7" customFormat="1" ht="30" customHeight="1" x14ac:dyDescent="0.25">
      <c r="A162" s="133"/>
      <c r="B162" s="153" t="s">
        <v>197</v>
      </c>
      <c r="C162" s="33">
        <v>2025</v>
      </c>
      <c r="D162" s="132">
        <f>SUM(E162:N162)</f>
        <v>5500</v>
      </c>
      <c r="E162" s="139"/>
      <c r="F162" s="139"/>
      <c r="G162" s="143">
        <v>5500</v>
      </c>
      <c r="H162" s="139"/>
      <c r="I162" s="139"/>
      <c r="J162" s="24"/>
      <c r="K162" s="125"/>
      <c r="L162" s="78"/>
      <c r="M162" s="25"/>
      <c r="N162" s="82"/>
      <c r="O162" s="210"/>
    </row>
    <row r="163" spans="1:15" s="7" customFormat="1" x14ac:dyDescent="0.25">
      <c r="A163" s="53"/>
      <c r="B163" s="54" t="s">
        <v>39</v>
      </c>
      <c r="C163" s="55"/>
      <c r="D163" s="57">
        <f t="shared" ref="D163:D169" si="41">E163+F163+G163+H163+I163+J163+K163+L163+M163</f>
        <v>90000</v>
      </c>
      <c r="E163" s="57">
        <f t="shared" ref="E163:N163" si="42">SUM(E164:E164)</f>
        <v>0</v>
      </c>
      <c r="F163" s="57">
        <f t="shared" si="42"/>
        <v>90000</v>
      </c>
      <c r="G163" s="57">
        <f t="shared" si="42"/>
        <v>0</v>
      </c>
      <c r="H163" s="57">
        <f t="shared" si="42"/>
        <v>0</v>
      </c>
      <c r="I163" s="57">
        <f t="shared" si="42"/>
        <v>0</v>
      </c>
      <c r="J163" s="49">
        <f t="shared" si="42"/>
        <v>0</v>
      </c>
      <c r="K163" s="56">
        <f t="shared" si="42"/>
        <v>0</v>
      </c>
      <c r="L163" s="57">
        <f t="shared" si="42"/>
        <v>0</v>
      </c>
      <c r="M163" s="50">
        <f t="shared" si="42"/>
        <v>0</v>
      </c>
      <c r="N163" s="50">
        <f t="shared" si="42"/>
        <v>0</v>
      </c>
      <c r="O163" s="51"/>
    </row>
    <row r="164" spans="1:15" s="7" customFormat="1" ht="25.5" x14ac:dyDescent="0.25">
      <c r="A164" s="144"/>
      <c r="B164" s="153" t="s">
        <v>90</v>
      </c>
      <c r="C164" s="18">
        <v>2025</v>
      </c>
      <c r="D164" s="132">
        <f t="shared" si="41"/>
        <v>90000</v>
      </c>
      <c r="E164" s="139"/>
      <c r="F164" s="143">
        <v>90000</v>
      </c>
      <c r="G164" s="143"/>
      <c r="H164" s="143"/>
      <c r="I164" s="139"/>
      <c r="J164" s="146"/>
      <c r="K164" s="122"/>
      <c r="L164" s="83"/>
      <c r="M164" s="82"/>
      <c r="N164" s="82"/>
      <c r="O164" s="210"/>
    </row>
    <row r="165" spans="1:15" s="7" customFormat="1" x14ac:dyDescent="0.25">
      <c r="A165" s="266" t="s">
        <v>79</v>
      </c>
      <c r="B165" s="267"/>
      <c r="C165" s="55"/>
      <c r="D165" s="57">
        <f t="shared" si="41"/>
        <v>335034</v>
      </c>
      <c r="E165" s="57">
        <f t="shared" ref="E165:N165" si="43">SUM(E166:E166)</f>
        <v>0</v>
      </c>
      <c r="F165" s="57">
        <f t="shared" si="43"/>
        <v>0</v>
      </c>
      <c r="G165" s="57">
        <f t="shared" si="43"/>
        <v>335034</v>
      </c>
      <c r="H165" s="57">
        <f t="shared" si="43"/>
        <v>0</v>
      </c>
      <c r="I165" s="57">
        <f t="shared" si="43"/>
        <v>0</v>
      </c>
      <c r="J165" s="49">
        <f t="shared" si="43"/>
        <v>0</v>
      </c>
      <c r="K165" s="56">
        <f t="shared" si="43"/>
        <v>0</v>
      </c>
      <c r="L165" s="57">
        <f t="shared" si="43"/>
        <v>0</v>
      </c>
      <c r="M165" s="50">
        <f t="shared" si="43"/>
        <v>0</v>
      </c>
      <c r="N165" s="50">
        <f t="shared" si="43"/>
        <v>0</v>
      </c>
      <c r="O165" s="51"/>
    </row>
    <row r="166" spans="1:15" s="7" customFormat="1" ht="42.75" customHeight="1" x14ac:dyDescent="0.25">
      <c r="A166" s="34"/>
      <c r="B166" s="153" t="s">
        <v>91</v>
      </c>
      <c r="C166" s="18">
        <v>2025</v>
      </c>
      <c r="D166" s="132">
        <f t="shared" si="41"/>
        <v>335034</v>
      </c>
      <c r="E166" s="143"/>
      <c r="F166" s="143"/>
      <c r="G166" s="143">
        <v>335034</v>
      </c>
      <c r="H166" s="143"/>
      <c r="I166" s="139"/>
      <c r="J166" s="146"/>
      <c r="K166" s="122"/>
      <c r="L166" s="83"/>
      <c r="M166" s="82"/>
      <c r="N166" s="82"/>
      <c r="O166" s="210"/>
    </row>
    <row r="167" spans="1:15" s="7" customFormat="1" x14ac:dyDescent="0.25">
      <c r="A167" s="59"/>
      <c r="B167" s="54" t="s">
        <v>41</v>
      </c>
      <c r="C167" s="55"/>
      <c r="D167" s="57">
        <f t="shared" si="41"/>
        <v>78800</v>
      </c>
      <c r="E167" s="60">
        <f t="shared" ref="E167" si="44">E168</f>
        <v>0</v>
      </c>
      <c r="F167" s="57">
        <f>F168</f>
        <v>0</v>
      </c>
      <c r="G167" s="57">
        <f t="shared" ref="G167:N167" si="45">G168</f>
        <v>0</v>
      </c>
      <c r="H167" s="57">
        <f t="shared" si="45"/>
        <v>0</v>
      </c>
      <c r="I167" s="60">
        <f t="shared" si="45"/>
        <v>0</v>
      </c>
      <c r="J167" s="49">
        <f t="shared" si="45"/>
        <v>78800</v>
      </c>
      <c r="K167" s="56">
        <f t="shared" si="45"/>
        <v>0</v>
      </c>
      <c r="L167" s="57">
        <f t="shared" si="45"/>
        <v>0</v>
      </c>
      <c r="M167" s="50">
        <f t="shared" si="45"/>
        <v>0</v>
      </c>
      <c r="N167" s="50">
        <f t="shared" si="45"/>
        <v>0</v>
      </c>
      <c r="O167" s="51"/>
    </row>
    <row r="168" spans="1:15" s="7" customFormat="1" ht="24.75" customHeight="1" x14ac:dyDescent="0.25">
      <c r="A168" s="144"/>
      <c r="B168" s="153" t="s">
        <v>185</v>
      </c>
      <c r="C168" s="18">
        <v>2025</v>
      </c>
      <c r="D168" s="132">
        <f t="shared" si="41"/>
        <v>78800</v>
      </c>
      <c r="E168" s="139"/>
      <c r="F168" s="143"/>
      <c r="G168" s="143"/>
      <c r="H168" s="143"/>
      <c r="I168" s="139"/>
      <c r="J168" s="146">
        <v>78800</v>
      </c>
      <c r="K168" s="122"/>
      <c r="L168" s="83"/>
      <c r="M168" s="82"/>
      <c r="N168" s="82"/>
      <c r="O168" s="210"/>
    </row>
    <row r="169" spans="1:15" s="7" customFormat="1" ht="15" customHeight="1" x14ac:dyDescent="0.25">
      <c r="A169" s="53"/>
      <c r="B169" s="54" t="s">
        <v>45</v>
      </c>
      <c r="C169" s="55"/>
      <c r="D169" s="57">
        <f t="shared" si="41"/>
        <v>4069206.4</v>
      </c>
      <c r="E169" s="57">
        <f>SUM(E170:E212)</f>
        <v>1831712.4</v>
      </c>
      <c r="F169" s="57">
        <f t="shared" ref="F169:N169" si="46">SUM(F171:F212)</f>
        <v>771973</v>
      </c>
      <c r="G169" s="57">
        <f t="shared" si="46"/>
        <v>1386359</v>
      </c>
      <c r="H169" s="57">
        <f t="shared" si="46"/>
        <v>0</v>
      </c>
      <c r="I169" s="57">
        <f t="shared" si="46"/>
        <v>0</v>
      </c>
      <c r="J169" s="49">
        <f t="shared" si="46"/>
        <v>79162</v>
      </c>
      <c r="K169" s="56">
        <f t="shared" si="46"/>
        <v>0</v>
      </c>
      <c r="L169" s="57">
        <f t="shared" si="46"/>
        <v>0</v>
      </c>
      <c r="M169" s="50">
        <f t="shared" si="46"/>
        <v>0</v>
      </c>
      <c r="N169" s="50">
        <f t="shared" si="46"/>
        <v>0</v>
      </c>
      <c r="O169" s="51">
        <f>SUM(O182)</f>
        <v>3906285</v>
      </c>
    </row>
    <row r="170" spans="1:15" s="7" customFormat="1" ht="24" customHeight="1" x14ac:dyDescent="0.25">
      <c r="A170" s="20"/>
      <c r="B170" s="135" t="s">
        <v>92</v>
      </c>
      <c r="C170" s="6"/>
      <c r="D170" s="6"/>
      <c r="E170" s="6"/>
      <c r="F170" s="6"/>
      <c r="G170" s="6"/>
      <c r="H170" s="6"/>
      <c r="I170" s="6"/>
      <c r="J170" s="5"/>
      <c r="K170" s="19"/>
      <c r="L170" s="6"/>
      <c r="M170" s="14"/>
      <c r="N170" s="14"/>
      <c r="O170" s="217"/>
    </row>
    <row r="171" spans="1:15" s="7" customFormat="1" ht="38.25" x14ac:dyDescent="0.25">
      <c r="A171" s="32"/>
      <c r="B171" s="153" t="s">
        <v>93</v>
      </c>
      <c r="C171" s="155">
        <v>2025</v>
      </c>
      <c r="D171" s="132">
        <f>E171+F171+G171+H171+I171+J171+K171+L171+M171</f>
        <v>247536</v>
      </c>
      <c r="E171" s="141"/>
      <c r="F171" s="141">
        <v>168374</v>
      </c>
      <c r="G171" s="141"/>
      <c r="H171" s="141"/>
      <c r="I171" s="141"/>
      <c r="J171" s="150">
        <v>79162</v>
      </c>
      <c r="K171" s="124"/>
      <c r="L171" s="88"/>
      <c r="M171" s="87"/>
      <c r="N171" s="114"/>
      <c r="O171" s="211"/>
    </row>
    <row r="172" spans="1:15" s="7" customFormat="1" ht="30" customHeight="1" x14ac:dyDescent="0.25">
      <c r="A172" s="152"/>
      <c r="B172" s="145" t="s">
        <v>94</v>
      </c>
      <c r="C172" s="18">
        <v>2025</v>
      </c>
      <c r="D172" s="151">
        <f>E172+F172+G172+H172+I172+J172+K172+L172+M172</f>
        <v>32000</v>
      </c>
      <c r="E172" s="141"/>
      <c r="F172" s="141">
        <v>32000</v>
      </c>
      <c r="G172" s="141"/>
      <c r="H172" s="141"/>
      <c r="I172" s="141"/>
      <c r="J172" s="150"/>
      <c r="K172" s="124"/>
      <c r="L172" s="88"/>
      <c r="M172" s="87"/>
      <c r="N172" s="114"/>
      <c r="O172" s="211"/>
    </row>
    <row r="173" spans="1:15" s="7" customFormat="1" x14ac:dyDescent="0.25">
      <c r="A173" s="268"/>
      <c r="B173" s="243" t="s">
        <v>95</v>
      </c>
      <c r="C173" s="35">
        <v>2024</v>
      </c>
      <c r="D173" s="157">
        <v>118282</v>
      </c>
      <c r="E173" s="244"/>
      <c r="F173" s="244"/>
      <c r="G173" s="244">
        <v>117261</v>
      </c>
      <c r="H173" s="244"/>
      <c r="I173" s="244"/>
      <c r="J173" s="245"/>
      <c r="K173" s="246"/>
      <c r="L173" s="232"/>
      <c r="M173" s="232"/>
      <c r="N173" s="224"/>
      <c r="O173" s="356"/>
    </row>
    <row r="174" spans="1:15" s="7" customFormat="1" ht="30" customHeight="1" x14ac:dyDescent="0.25">
      <c r="A174" s="268"/>
      <c r="B174" s="243"/>
      <c r="C174" s="155">
        <v>2025</v>
      </c>
      <c r="D174" s="151">
        <f>G173</f>
        <v>117261</v>
      </c>
      <c r="E174" s="244"/>
      <c r="F174" s="244"/>
      <c r="G174" s="244"/>
      <c r="H174" s="244"/>
      <c r="I174" s="244"/>
      <c r="J174" s="245"/>
      <c r="K174" s="247"/>
      <c r="L174" s="233"/>
      <c r="M174" s="233"/>
      <c r="N174" s="225"/>
      <c r="O174" s="357"/>
    </row>
    <row r="175" spans="1:15" s="7" customFormat="1" ht="25.5" x14ac:dyDescent="0.25">
      <c r="A175" s="152"/>
      <c r="B175" s="145" t="s">
        <v>182</v>
      </c>
      <c r="C175" s="155">
        <v>2025</v>
      </c>
      <c r="D175" s="151">
        <f>E175+F175+G175+H175+I175+J175+K175+L175+M175</f>
        <v>108000</v>
      </c>
      <c r="E175" s="141"/>
      <c r="F175" s="141">
        <v>108000</v>
      </c>
      <c r="G175" s="141"/>
      <c r="H175" s="141"/>
      <c r="I175" s="151"/>
      <c r="J175" s="150"/>
      <c r="K175" s="124"/>
      <c r="L175" s="88"/>
      <c r="M175" s="87"/>
      <c r="N175" s="114"/>
      <c r="O175" s="211"/>
    </row>
    <row r="176" spans="1:15" s="7" customFormat="1" ht="13.5" customHeight="1" x14ac:dyDescent="0.25">
      <c r="A176" s="253"/>
      <c r="B176" s="243" t="s">
        <v>97</v>
      </c>
      <c r="C176" s="35">
        <v>2026</v>
      </c>
      <c r="D176" s="157">
        <v>3200674</v>
      </c>
      <c r="E176" s="244">
        <v>642135</v>
      </c>
      <c r="F176" s="244"/>
      <c r="G176" s="244"/>
      <c r="H176" s="244"/>
      <c r="I176" s="274"/>
      <c r="J176" s="245"/>
      <c r="K176" s="246"/>
      <c r="L176" s="232"/>
      <c r="M176" s="232"/>
      <c r="N176" s="224"/>
      <c r="O176" s="356"/>
    </row>
    <row r="177" spans="1:23" s="7" customFormat="1" ht="24" customHeight="1" x14ac:dyDescent="0.25">
      <c r="A177" s="253"/>
      <c r="B177" s="243"/>
      <c r="C177" s="155">
        <v>2025</v>
      </c>
      <c r="D177" s="151">
        <f>E176</f>
        <v>642135</v>
      </c>
      <c r="E177" s="244"/>
      <c r="F177" s="244"/>
      <c r="G177" s="244"/>
      <c r="H177" s="244"/>
      <c r="I177" s="274"/>
      <c r="J177" s="245"/>
      <c r="K177" s="247"/>
      <c r="L177" s="233"/>
      <c r="M177" s="233"/>
      <c r="N177" s="225"/>
      <c r="O177" s="357"/>
    </row>
    <row r="178" spans="1:23" s="7" customFormat="1" ht="42" customHeight="1" x14ac:dyDescent="0.25">
      <c r="A178" s="34"/>
      <c r="B178" s="153" t="s">
        <v>98</v>
      </c>
      <c r="C178" s="18">
        <v>2025</v>
      </c>
      <c r="D178" s="151">
        <f>E178+F178+G178+H178+I178+J178+K178+L178+M178</f>
        <v>268000</v>
      </c>
      <c r="E178" s="141">
        <v>268000</v>
      </c>
      <c r="F178" s="141"/>
      <c r="G178" s="141"/>
      <c r="H178" s="141"/>
      <c r="I178" s="141"/>
      <c r="J178" s="154"/>
      <c r="K178" s="124"/>
      <c r="L178" s="88"/>
      <c r="M178" s="87"/>
      <c r="N178" s="114"/>
      <c r="O178" s="211"/>
    </row>
    <row r="179" spans="1:23" s="7" customFormat="1" ht="19.5" customHeight="1" x14ac:dyDescent="0.25">
      <c r="A179" s="275"/>
      <c r="B179" s="243" t="s">
        <v>99</v>
      </c>
      <c r="C179" s="35">
        <v>2024</v>
      </c>
      <c r="D179" s="157">
        <v>937212</v>
      </c>
      <c r="E179" s="244">
        <v>317133</v>
      </c>
      <c r="F179" s="244"/>
      <c r="G179" s="244"/>
      <c r="H179" s="244"/>
      <c r="I179" s="274"/>
      <c r="J179" s="245"/>
      <c r="K179" s="246"/>
      <c r="L179" s="232"/>
      <c r="M179" s="232"/>
      <c r="N179" s="224"/>
      <c r="O179" s="356"/>
    </row>
    <row r="180" spans="1:23" s="7" customFormat="1" ht="19.5" customHeight="1" x14ac:dyDescent="0.25">
      <c r="A180" s="275"/>
      <c r="B180" s="243"/>
      <c r="C180" s="155">
        <v>2025</v>
      </c>
      <c r="D180" s="151">
        <f>E179</f>
        <v>317133</v>
      </c>
      <c r="E180" s="244"/>
      <c r="F180" s="244"/>
      <c r="G180" s="244"/>
      <c r="H180" s="244"/>
      <c r="I180" s="274"/>
      <c r="J180" s="245"/>
      <c r="K180" s="247"/>
      <c r="L180" s="233"/>
      <c r="M180" s="233"/>
      <c r="N180" s="225"/>
      <c r="O180" s="357"/>
    </row>
    <row r="181" spans="1:23" s="10" customFormat="1" ht="18" customHeight="1" x14ac:dyDescent="0.25">
      <c r="A181" s="138"/>
      <c r="B181" s="145" t="s">
        <v>100</v>
      </c>
      <c r="C181" s="155">
        <v>2025</v>
      </c>
      <c r="D181" s="151">
        <f>E181+F181+G181+H181+I181+J181+K181+L181+M181</f>
        <v>50000</v>
      </c>
      <c r="E181" s="141"/>
      <c r="F181" s="141">
        <v>50000</v>
      </c>
      <c r="G181" s="141"/>
      <c r="H181" s="141"/>
      <c r="I181" s="151"/>
      <c r="J181" s="150"/>
      <c r="K181" s="124"/>
      <c r="L181" s="88"/>
      <c r="M181" s="87"/>
      <c r="N181" s="114"/>
      <c r="O181" s="211"/>
      <c r="P181" s="8"/>
      <c r="Q181" s="8"/>
      <c r="R181" s="8"/>
      <c r="S181" s="8"/>
      <c r="T181" s="8"/>
      <c r="U181" s="8"/>
      <c r="V181" s="8"/>
      <c r="W181" s="9"/>
    </row>
    <row r="182" spans="1:23" s="8" customFormat="1" ht="18" customHeight="1" x14ac:dyDescent="0.25">
      <c r="A182" s="366"/>
      <c r="B182" s="337" t="s">
        <v>31</v>
      </c>
      <c r="C182" s="191">
        <v>2024</v>
      </c>
      <c r="D182" s="176">
        <v>1364917</v>
      </c>
      <c r="E182" s="232"/>
      <c r="F182" s="281">
        <v>228210</v>
      </c>
      <c r="G182" s="281">
        <v>567992</v>
      </c>
      <c r="H182" s="184"/>
      <c r="I182" s="232"/>
      <c r="J182" s="370"/>
      <c r="K182" s="180"/>
      <c r="L182" s="179"/>
      <c r="M182" s="81"/>
      <c r="N182" s="111"/>
      <c r="O182" s="360">
        <v>3906285</v>
      </c>
    </row>
    <row r="183" spans="1:23" ht="15" customHeight="1" x14ac:dyDescent="0.25">
      <c r="A183" s="367"/>
      <c r="B183" s="338"/>
      <c r="C183" s="6">
        <v>2025</v>
      </c>
      <c r="D183" s="132">
        <v>4702487</v>
      </c>
      <c r="E183" s="233"/>
      <c r="F183" s="282"/>
      <c r="G183" s="282"/>
      <c r="H183" s="184"/>
      <c r="I183" s="233"/>
      <c r="J183" s="371"/>
      <c r="K183" s="180"/>
      <c r="L183" s="179"/>
      <c r="M183" s="81"/>
      <c r="N183" s="111"/>
      <c r="O183" s="361"/>
    </row>
    <row r="184" spans="1:23" ht="51" x14ac:dyDescent="0.25">
      <c r="A184" s="140"/>
      <c r="B184" s="153" t="s">
        <v>101</v>
      </c>
      <c r="C184" s="6">
        <v>2025</v>
      </c>
      <c r="D184" s="132">
        <f t="shared" ref="D184:D199" si="47">E184+F184+G184+H184+I184+J184+K184+L184+M184</f>
        <v>14894.4</v>
      </c>
      <c r="E184" s="132">
        <v>14894.4</v>
      </c>
      <c r="F184" s="132"/>
      <c r="G184" s="132"/>
      <c r="H184" s="132"/>
      <c r="I184" s="132"/>
      <c r="J184" s="154"/>
      <c r="K184" s="117"/>
      <c r="L184" s="79"/>
      <c r="M184" s="77"/>
      <c r="N184" s="108"/>
      <c r="O184" s="213"/>
    </row>
    <row r="185" spans="1:23" ht="51" x14ac:dyDescent="0.25">
      <c r="A185" s="140"/>
      <c r="B185" s="153" t="s">
        <v>102</v>
      </c>
      <c r="C185" s="6">
        <v>2025</v>
      </c>
      <c r="D185" s="132">
        <f t="shared" si="47"/>
        <v>23257.200000000001</v>
      </c>
      <c r="E185" s="132">
        <v>23257.200000000001</v>
      </c>
      <c r="F185" s="132"/>
      <c r="G185" s="132"/>
      <c r="H185" s="132"/>
      <c r="I185" s="132"/>
      <c r="J185" s="154"/>
      <c r="K185" s="117"/>
      <c r="L185" s="79"/>
      <c r="M185" s="77"/>
      <c r="N185" s="108"/>
      <c r="O185" s="213"/>
    </row>
    <row r="186" spans="1:23" ht="51" x14ac:dyDescent="0.25">
      <c r="A186" s="140"/>
      <c r="B186" s="153" t="s">
        <v>103</v>
      </c>
      <c r="C186" s="6">
        <v>2025</v>
      </c>
      <c r="D186" s="132">
        <f t="shared" si="47"/>
        <v>22184.399999999998</v>
      </c>
      <c r="E186" s="132">
        <v>22184.399999999998</v>
      </c>
      <c r="F186" s="132"/>
      <c r="G186" s="132"/>
      <c r="H186" s="132"/>
      <c r="I186" s="132"/>
      <c r="J186" s="154"/>
      <c r="K186" s="117"/>
      <c r="L186" s="79"/>
      <c r="M186" s="77"/>
      <c r="N186" s="108"/>
      <c r="O186" s="213"/>
    </row>
    <row r="187" spans="1:23" ht="51" x14ac:dyDescent="0.25">
      <c r="A187" s="140"/>
      <c r="B187" s="153" t="s">
        <v>104</v>
      </c>
      <c r="C187" s="6">
        <v>2025</v>
      </c>
      <c r="D187" s="132">
        <f t="shared" si="47"/>
        <v>16098</v>
      </c>
      <c r="E187" s="132">
        <v>16098</v>
      </c>
      <c r="F187" s="132"/>
      <c r="G187" s="132"/>
      <c r="H187" s="132"/>
      <c r="I187" s="132"/>
      <c r="J187" s="154"/>
      <c r="K187" s="117"/>
      <c r="L187" s="79"/>
      <c r="M187" s="77"/>
      <c r="N187" s="108"/>
      <c r="O187" s="213"/>
    </row>
    <row r="188" spans="1:23" ht="63.75" x14ac:dyDescent="0.25">
      <c r="A188" s="140"/>
      <c r="B188" s="153" t="s">
        <v>105</v>
      </c>
      <c r="C188" s="6">
        <v>2025</v>
      </c>
      <c r="D188" s="132">
        <f t="shared" si="47"/>
        <v>24012</v>
      </c>
      <c r="E188" s="132">
        <v>24012</v>
      </c>
      <c r="F188" s="132"/>
      <c r="G188" s="132"/>
      <c r="H188" s="132"/>
      <c r="I188" s="132"/>
      <c r="J188" s="154"/>
      <c r="K188" s="117"/>
      <c r="L188" s="79"/>
      <c r="M188" s="77"/>
      <c r="N188" s="108"/>
      <c r="O188" s="213"/>
    </row>
    <row r="189" spans="1:23" ht="51" x14ac:dyDescent="0.25">
      <c r="A189" s="140"/>
      <c r="B189" s="153" t="s">
        <v>106</v>
      </c>
      <c r="C189" s="6">
        <v>2025</v>
      </c>
      <c r="D189" s="132">
        <f t="shared" si="47"/>
        <v>7154.4</v>
      </c>
      <c r="E189" s="132">
        <v>7154.4</v>
      </c>
      <c r="F189" s="132"/>
      <c r="G189" s="132"/>
      <c r="H189" s="132"/>
      <c r="I189" s="132"/>
      <c r="J189" s="154"/>
      <c r="K189" s="117"/>
      <c r="L189" s="79"/>
      <c r="M189" s="77"/>
      <c r="N189" s="108"/>
      <c r="O189" s="213"/>
    </row>
    <row r="190" spans="1:23" ht="63.75" x14ac:dyDescent="0.25">
      <c r="A190" s="140"/>
      <c r="B190" s="153" t="s">
        <v>107</v>
      </c>
      <c r="C190" s="6">
        <v>2025</v>
      </c>
      <c r="D190" s="132">
        <f t="shared" si="47"/>
        <v>13677.6</v>
      </c>
      <c r="E190" s="132">
        <v>13677.6</v>
      </c>
      <c r="F190" s="132"/>
      <c r="G190" s="132"/>
      <c r="H190" s="132"/>
      <c r="I190" s="132"/>
      <c r="J190" s="154"/>
      <c r="K190" s="117"/>
      <c r="L190" s="79"/>
      <c r="M190" s="77"/>
      <c r="N190" s="108"/>
      <c r="O190" s="213"/>
    </row>
    <row r="191" spans="1:23" ht="51" x14ac:dyDescent="0.25">
      <c r="A191" s="140"/>
      <c r="B191" s="112" t="s">
        <v>256</v>
      </c>
      <c r="C191" s="6">
        <v>2025</v>
      </c>
      <c r="D191" s="132">
        <f t="shared" si="47"/>
        <v>21737</v>
      </c>
      <c r="E191" s="132">
        <v>21737</v>
      </c>
      <c r="F191" s="132"/>
      <c r="G191" s="132"/>
      <c r="H191" s="132"/>
      <c r="I191" s="132"/>
      <c r="J191" s="154"/>
      <c r="K191" s="117"/>
      <c r="L191" s="79"/>
      <c r="M191" s="77"/>
      <c r="N191" s="108"/>
      <c r="O191" s="213"/>
    </row>
    <row r="192" spans="1:23" ht="38.25" x14ac:dyDescent="0.25">
      <c r="A192" s="29"/>
      <c r="B192" s="153" t="s">
        <v>184</v>
      </c>
      <c r="C192" s="155">
        <v>2025</v>
      </c>
      <c r="D192" s="132">
        <f t="shared" si="47"/>
        <v>60000</v>
      </c>
      <c r="E192" s="141"/>
      <c r="F192" s="141"/>
      <c r="G192" s="141">
        <v>60000</v>
      </c>
      <c r="H192" s="141"/>
      <c r="I192" s="141"/>
      <c r="J192" s="150"/>
      <c r="K192" s="124"/>
      <c r="L192" s="88"/>
      <c r="M192" s="87"/>
      <c r="N192" s="114"/>
      <c r="O192" s="211"/>
    </row>
    <row r="193" spans="1:15" ht="38.25" x14ac:dyDescent="0.25">
      <c r="A193" s="34"/>
      <c r="B193" s="153" t="s">
        <v>108</v>
      </c>
      <c r="C193" s="18">
        <v>2025</v>
      </c>
      <c r="D193" s="151">
        <f t="shared" si="47"/>
        <v>60516</v>
      </c>
      <c r="E193" s="141">
        <v>60516</v>
      </c>
      <c r="F193" s="141"/>
      <c r="G193" s="141"/>
      <c r="H193" s="141"/>
      <c r="I193" s="141"/>
      <c r="J193" s="154"/>
      <c r="K193" s="124"/>
      <c r="L193" s="88"/>
      <c r="M193" s="87"/>
      <c r="N193" s="114"/>
      <c r="O193" s="211"/>
    </row>
    <row r="194" spans="1:15" ht="25.5" x14ac:dyDescent="0.25">
      <c r="A194" s="34"/>
      <c r="B194" s="153" t="s">
        <v>109</v>
      </c>
      <c r="C194" s="18">
        <v>2025</v>
      </c>
      <c r="D194" s="151">
        <f t="shared" si="47"/>
        <v>35000</v>
      </c>
      <c r="E194" s="141"/>
      <c r="F194" s="141"/>
      <c r="G194" s="141">
        <v>35000</v>
      </c>
      <c r="H194" s="141"/>
      <c r="I194" s="141"/>
      <c r="J194" s="154"/>
      <c r="K194" s="124"/>
      <c r="L194" s="88"/>
      <c r="M194" s="87"/>
      <c r="N194" s="114"/>
      <c r="O194" s="211"/>
    </row>
    <row r="195" spans="1:15" ht="25.5" x14ac:dyDescent="0.25">
      <c r="A195" s="34"/>
      <c r="B195" s="153" t="s">
        <v>110</v>
      </c>
      <c r="C195" s="18">
        <v>2025</v>
      </c>
      <c r="D195" s="151">
        <f t="shared" si="47"/>
        <v>60000</v>
      </c>
      <c r="E195" s="141"/>
      <c r="F195" s="141"/>
      <c r="G195" s="141">
        <v>60000</v>
      </c>
      <c r="H195" s="141"/>
      <c r="I195" s="141"/>
      <c r="J195" s="154"/>
      <c r="K195" s="124"/>
      <c r="L195" s="88"/>
      <c r="M195" s="87"/>
      <c r="N195" s="114"/>
      <c r="O195" s="211"/>
    </row>
    <row r="196" spans="1:15" ht="25.5" x14ac:dyDescent="0.25">
      <c r="A196" s="34"/>
      <c r="B196" s="153" t="s">
        <v>111</v>
      </c>
      <c r="C196" s="18">
        <v>2025</v>
      </c>
      <c r="D196" s="151">
        <f t="shared" si="47"/>
        <v>60000</v>
      </c>
      <c r="E196" s="141"/>
      <c r="F196" s="141"/>
      <c r="G196" s="141">
        <v>60000</v>
      </c>
      <c r="H196" s="141"/>
      <c r="I196" s="141"/>
      <c r="J196" s="154"/>
      <c r="K196" s="124"/>
      <c r="L196" s="88"/>
      <c r="M196" s="87"/>
      <c r="N196" s="114"/>
      <c r="O196" s="211"/>
    </row>
    <row r="197" spans="1:15" ht="38.25" x14ac:dyDescent="0.25">
      <c r="A197" s="144"/>
      <c r="B197" s="153" t="s">
        <v>112</v>
      </c>
      <c r="C197" s="6">
        <v>2025</v>
      </c>
      <c r="D197" s="132">
        <f t="shared" si="47"/>
        <v>19000</v>
      </c>
      <c r="E197" s="132"/>
      <c r="F197" s="132"/>
      <c r="G197" s="132">
        <v>19000</v>
      </c>
      <c r="H197" s="132"/>
      <c r="I197" s="132"/>
      <c r="J197" s="154"/>
      <c r="K197" s="117"/>
      <c r="L197" s="79"/>
      <c r="M197" s="77"/>
      <c r="N197" s="108"/>
      <c r="O197" s="213"/>
    </row>
    <row r="198" spans="1:15" ht="38.25" x14ac:dyDescent="0.25">
      <c r="A198" s="152"/>
      <c r="B198" s="145" t="s">
        <v>115</v>
      </c>
      <c r="C198" s="155">
        <v>2025</v>
      </c>
      <c r="D198" s="151">
        <f t="shared" si="47"/>
        <v>219000</v>
      </c>
      <c r="E198" s="141"/>
      <c r="F198" s="141"/>
      <c r="G198" s="141">
        <v>219000</v>
      </c>
      <c r="H198" s="141"/>
      <c r="I198" s="141"/>
      <c r="J198" s="150"/>
      <c r="K198" s="124"/>
      <c r="L198" s="88"/>
      <c r="M198" s="87"/>
      <c r="N198" s="114"/>
      <c r="O198" s="211"/>
    </row>
    <row r="199" spans="1:15" ht="38.25" x14ac:dyDescent="0.25">
      <c r="A199" s="29"/>
      <c r="B199" s="153" t="s">
        <v>116</v>
      </c>
      <c r="C199" s="18">
        <v>2025</v>
      </c>
      <c r="D199" s="141">
        <f t="shared" si="47"/>
        <v>50000</v>
      </c>
      <c r="E199" s="141"/>
      <c r="F199" s="141"/>
      <c r="G199" s="141">
        <v>50000</v>
      </c>
      <c r="H199" s="141"/>
      <c r="I199" s="141"/>
      <c r="J199" s="150"/>
      <c r="K199" s="124"/>
      <c r="L199" s="88"/>
      <c r="M199" s="87"/>
      <c r="N199" s="114"/>
      <c r="O199" s="211"/>
    </row>
    <row r="200" spans="1:15" ht="25.5" customHeight="1" x14ac:dyDescent="0.25">
      <c r="A200" s="268"/>
      <c r="B200" s="243" t="s">
        <v>117</v>
      </c>
      <c r="C200" s="35">
        <v>2024</v>
      </c>
      <c r="D200" s="157">
        <v>90000</v>
      </c>
      <c r="E200" s="244"/>
      <c r="F200" s="244"/>
      <c r="G200" s="244">
        <v>30436</v>
      </c>
      <c r="H200" s="244"/>
      <c r="I200" s="244"/>
      <c r="J200" s="245"/>
      <c r="K200" s="246"/>
      <c r="L200" s="232"/>
      <c r="M200" s="232"/>
      <c r="N200" s="224"/>
      <c r="O200" s="356"/>
    </row>
    <row r="201" spans="1:15" ht="25.5" customHeight="1" x14ac:dyDescent="0.25">
      <c r="A201" s="268"/>
      <c r="B201" s="243"/>
      <c r="C201" s="155">
        <v>2025</v>
      </c>
      <c r="D201" s="151">
        <f>G200</f>
        <v>30436</v>
      </c>
      <c r="E201" s="244"/>
      <c r="F201" s="244"/>
      <c r="G201" s="244"/>
      <c r="H201" s="244"/>
      <c r="I201" s="244"/>
      <c r="J201" s="245"/>
      <c r="K201" s="247"/>
      <c r="L201" s="233"/>
      <c r="M201" s="233"/>
      <c r="N201" s="225"/>
      <c r="O201" s="357"/>
    </row>
    <row r="202" spans="1:15" ht="29.25" customHeight="1" x14ac:dyDescent="0.25">
      <c r="A202" s="273"/>
      <c r="B202" s="243" t="s">
        <v>118</v>
      </c>
      <c r="C202" s="35">
        <v>2024</v>
      </c>
      <c r="D202" s="157">
        <v>64700</v>
      </c>
      <c r="E202" s="244"/>
      <c r="F202" s="244"/>
      <c r="G202" s="244">
        <v>62070</v>
      </c>
      <c r="H202" s="244"/>
      <c r="I202" s="244"/>
      <c r="J202" s="245"/>
      <c r="K202" s="246"/>
      <c r="L202" s="232"/>
      <c r="M202" s="271"/>
      <c r="N202" s="269"/>
      <c r="O202" s="356"/>
    </row>
    <row r="203" spans="1:15" ht="21" customHeight="1" x14ac:dyDescent="0.25">
      <c r="A203" s="273"/>
      <c r="B203" s="243"/>
      <c r="C203" s="155">
        <v>2025</v>
      </c>
      <c r="D203" s="151">
        <f>G202</f>
        <v>62070</v>
      </c>
      <c r="E203" s="244"/>
      <c r="F203" s="244"/>
      <c r="G203" s="244"/>
      <c r="H203" s="244"/>
      <c r="I203" s="244"/>
      <c r="J203" s="245"/>
      <c r="K203" s="247"/>
      <c r="L203" s="233"/>
      <c r="M203" s="272"/>
      <c r="N203" s="270"/>
      <c r="O203" s="357"/>
    </row>
    <row r="204" spans="1:15" ht="67.5" customHeight="1" x14ac:dyDescent="0.25">
      <c r="A204" s="144"/>
      <c r="B204" s="31" t="s">
        <v>119</v>
      </c>
      <c r="C204" s="11">
        <v>2025</v>
      </c>
      <c r="D204" s="151">
        <f>E204+F204+G204+H204+I204+J204+K204+L204+M204</f>
        <v>161007.6</v>
      </c>
      <c r="E204" s="141">
        <f>1.2*134173</f>
        <v>161007.6</v>
      </c>
      <c r="F204" s="141"/>
      <c r="G204" s="141"/>
      <c r="H204" s="141"/>
      <c r="I204" s="151"/>
      <c r="J204" s="154"/>
      <c r="K204" s="124"/>
      <c r="L204" s="88"/>
      <c r="M204" s="87"/>
      <c r="N204" s="114"/>
      <c r="O204" s="211"/>
    </row>
    <row r="205" spans="1:15" ht="25.5" customHeight="1" x14ac:dyDescent="0.25">
      <c r="A205" s="144"/>
      <c r="B205" s="31" t="s">
        <v>120</v>
      </c>
      <c r="C205" s="11">
        <v>2025</v>
      </c>
      <c r="D205" s="151">
        <f>E205+F205+G205+H205+I205+J205+K205+L205+M205</f>
        <v>111334.8</v>
      </c>
      <c r="E205" s="141">
        <f>92779*1.2</f>
        <v>111334.8</v>
      </c>
      <c r="F205" s="141"/>
      <c r="G205" s="141"/>
      <c r="H205" s="141"/>
      <c r="I205" s="151"/>
      <c r="J205" s="154"/>
      <c r="K205" s="124"/>
      <c r="L205" s="88"/>
      <c r="M205" s="87"/>
      <c r="N205" s="114"/>
      <c r="O205" s="211"/>
    </row>
    <row r="206" spans="1:15" ht="25.5" x14ac:dyDescent="0.25">
      <c r="A206" s="140"/>
      <c r="B206" s="153" t="s">
        <v>121</v>
      </c>
      <c r="C206" s="18">
        <v>2025</v>
      </c>
      <c r="D206" s="132">
        <f>E206+F206+G206+H206+I206+J206+K206+L206+M206</f>
        <v>60000</v>
      </c>
      <c r="E206" s="132"/>
      <c r="F206" s="132">
        <v>60000</v>
      </c>
      <c r="G206" s="132"/>
      <c r="H206" s="132"/>
      <c r="I206" s="132"/>
      <c r="J206" s="154"/>
      <c r="K206" s="117"/>
      <c r="L206" s="79"/>
      <c r="M206" s="77"/>
      <c r="N206" s="108"/>
      <c r="O206" s="213"/>
    </row>
    <row r="207" spans="1:15" ht="15.75" customHeight="1" x14ac:dyDescent="0.25">
      <c r="A207" s="26"/>
      <c r="B207" s="153" t="s">
        <v>122</v>
      </c>
      <c r="C207" s="155">
        <v>2025</v>
      </c>
      <c r="D207" s="132">
        <f>E207+F207+G207+H207+I207+J207+K207+L207+M207</f>
        <v>30000</v>
      </c>
      <c r="E207" s="143">
        <v>8611</v>
      </c>
      <c r="F207" s="143">
        <v>21389</v>
      </c>
      <c r="G207" s="143"/>
      <c r="H207" s="143"/>
      <c r="I207" s="143"/>
      <c r="J207" s="146"/>
      <c r="K207" s="122"/>
      <c r="L207" s="83"/>
      <c r="M207" s="82"/>
      <c r="N207" s="82"/>
      <c r="O207" s="210"/>
    </row>
    <row r="208" spans="1:15" ht="15.75" customHeight="1" x14ac:dyDescent="0.25">
      <c r="A208" s="268"/>
      <c r="B208" s="243" t="s">
        <v>123</v>
      </c>
      <c r="C208" s="35">
        <v>2024</v>
      </c>
      <c r="D208" s="157">
        <v>170000</v>
      </c>
      <c r="E208" s="244">
        <v>119960</v>
      </c>
      <c r="F208" s="244"/>
      <c r="G208" s="244"/>
      <c r="H208" s="244"/>
      <c r="I208" s="244"/>
      <c r="J208" s="245"/>
      <c r="K208" s="246"/>
      <c r="L208" s="232"/>
      <c r="M208" s="232"/>
      <c r="N208" s="224"/>
      <c r="O208" s="211"/>
    </row>
    <row r="209" spans="1:15" ht="15.75" customHeight="1" x14ac:dyDescent="0.25">
      <c r="A209" s="268"/>
      <c r="B209" s="243"/>
      <c r="C209" s="155">
        <v>2025</v>
      </c>
      <c r="D209" s="151">
        <f>E208</f>
        <v>119960</v>
      </c>
      <c r="E209" s="244"/>
      <c r="F209" s="244"/>
      <c r="G209" s="244"/>
      <c r="H209" s="244"/>
      <c r="I209" s="244"/>
      <c r="J209" s="245"/>
      <c r="K209" s="247"/>
      <c r="L209" s="233"/>
      <c r="M209" s="233"/>
      <c r="N209" s="225"/>
      <c r="O209" s="211"/>
    </row>
    <row r="210" spans="1:15" ht="25.5" x14ac:dyDescent="0.25">
      <c r="A210" s="140"/>
      <c r="B210" s="153" t="s">
        <v>124</v>
      </c>
      <c r="C210" s="18">
        <v>2025</v>
      </c>
      <c r="D210" s="151">
        <f>E210+F210+G210+H210+I210+J210+K210+L210+M210</f>
        <v>58800</v>
      </c>
      <c r="E210" s="141"/>
      <c r="F210" s="141"/>
      <c r="G210" s="141">
        <v>58800</v>
      </c>
      <c r="H210" s="141"/>
      <c r="I210" s="141"/>
      <c r="J210" s="154"/>
      <c r="K210" s="124"/>
      <c r="L210" s="88"/>
      <c r="M210" s="87"/>
      <c r="N210" s="114"/>
      <c r="O210" s="211"/>
    </row>
    <row r="211" spans="1:15" ht="28.5" customHeight="1" x14ac:dyDescent="0.25">
      <c r="A211" s="140"/>
      <c r="B211" s="153" t="s">
        <v>177</v>
      </c>
      <c r="C211" s="18">
        <v>2025</v>
      </c>
      <c r="D211" s="151">
        <f>E211+F211+G211+H211+I211+J211+K211+L211+M211</f>
        <v>46800</v>
      </c>
      <c r="E211" s="141"/>
      <c r="F211" s="141"/>
      <c r="G211" s="141">
        <v>46800</v>
      </c>
      <c r="H211" s="141"/>
      <c r="I211" s="141"/>
      <c r="J211" s="154"/>
      <c r="K211" s="124"/>
      <c r="L211" s="88"/>
      <c r="M211" s="87"/>
      <c r="N211" s="114"/>
      <c r="O211" s="211"/>
    </row>
    <row r="212" spans="1:15" ht="26.25" customHeight="1" x14ac:dyDescent="0.25">
      <c r="A212" s="140"/>
      <c r="B212" s="153" t="s">
        <v>125</v>
      </c>
      <c r="C212" s="18">
        <v>2025</v>
      </c>
      <c r="D212" s="151">
        <f>E212+F212+G212+H212+I212+J212+K212+L212+M212</f>
        <v>104000</v>
      </c>
      <c r="E212" s="141"/>
      <c r="F212" s="141">
        <v>104000</v>
      </c>
      <c r="G212" s="141"/>
      <c r="H212" s="141"/>
      <c r="I212" s="141"/>
      <c r="J212" s="154"/>
      <c r="K212" s="124"/>
      <c r="L212" s="88"/>
      <c r="M212" s="87"/>
      <c r="N212" s="114"/>
      <c r="O212" s="211"/>
    </row>
    <row r="213" spans="1:15" ht="28.5" customHeight="1" x14ac:dyDescent="0.25">
      <c r="A213" s="38"/>
      <c r="B213" s="39" t="s">
        <v>126</v>
      </c>
      <c r="C213" s="40"/>
      <c r="D213" s="40">
        <f t="shared" ref="D213:N213" si="48">D214+D216+D221+D227+D230</f>
        <v>170434</v>
      </c>
      <c r="E213" s="40">
        <f t="shared" si="48"/>
        <v>0</v>
      </c>
      <c r="F213" s="40">
        <f t="shared" si="48"/>
        <v>69300</v>
      </c>
      <c r="G213" s="40">
        <f t="shared" si="48"/>
        <v>71530</v>
      </c>
      <c r="H213" s="40">
        <f t="shared" si="48"/>
        <v>0</v>
      </c>
      <c r="I213" s="40">
        <f t="shared" si="48"/>
        <v>0</v>
      </c>
      <c r="J213" s="161">
        <f t="shared" si="48"/>
        <v>29604</v>
      </c>
      <c r="K213" s="41">
        <f t="shared" si="48"/>
        <v>0</v>
      </c>
      <c r="L213" s="41">
        <f t="shared" si="48"/>
        <v>0</v>
      </c>
      <c r="M213" s="41">
        <f t="shared" si="48"/>
        <v>0</v>
      </c>
      <c r="N213" s="198">
        <f t="shared" si="48"/>
        <v>0</v>
      </c>
      <c r="O213" s="218"/>
    </row>
    <row r="214" spans="1:15" ht="16.5" customHeight="1" x14ac:dyDescent="0.25">
      <c r="A214" s="59"/>
      <c r="B214" s="54" t="s">
        <v>38</v>
      </c>
      <c r="C214" s="55"/>
      <c r="D214" s="57">
        <f>E214+F214+G214+H214+I214+J214+K214+L214+M214</f>
        <v>4000</v>
      </c>
      <c r="E214" s="57">
        <f>SUM(E215:E215)</f>
        <v>0</v>
      </c>
      <c r="F214" s="57">
        <f>SUM(F215:F215)</f>
        <v>0</v>
      </c>
      <c r="G214" s="57">
        <f>SUM(G215)</f>
        <v>0</v>
      </c>
      <c r="H214" s="57">
        <f t="shared" ref="H214:N214" si="49">SUM(H215:H215)</f>
        <v>0</v>
      </c>
      <c r="I214" s="57">
        <f t="shared" si="49"/>
        <v>0</v>
      </c>
      <c r="J214" s="49">
        <f t="shared" si="49"/>
        <v>4000</v>
      </c>
      <c r="K214" s="56">
        <f t="shared" si="49"/>
        <v>0</v>
      </c>
      <c r="L214" s="57">
        <f t="shared" si="49"/>
        <v>0</v>
      </c>
      <c r="M214" s="50">
        <f t="shared" si="49"/>
        <v>0</v>
      </c>
      <c r="N214" s="50">
        <f t="shared" si="49"/>
        <v>0</v>
      </c>
      <c r="O214" s="51"/>
    </row>
    <row r="215" spans="1:15" ht="25.5" x14ac:dyDescent="0.25">
      <c r="A215" s="140"/>
      <c r="B215" s="145" t="s">
        <v>127</v>
      </c>
      <c r="C215" s="155">
        <v>2025</v>
      </c>
      <c r="D215" s="151">
        <f>E215+F215+G215+H215+I215+J215+K215+L215+M215</f>
        <v>4000</v>
      </c>
      <c r="E215" s="155"/>
      <c r="F215" s="141"/>
      <c r="G215" s="141"/>
      <c r="H215" s="141"/>
      <c r="I215" s="132"/>
      <c r="J215" s="154">
        <v>4000</v>
      </c>
      <c r="K215" s="124"/>
      <c r="L215" s="88"/>
      <c r="M215" s="87"/>
      <c r="N215" s="114"/>
      <c r="O215" s="211"/>
    </row>
    <row r="216" spans="1:15" ht="15" customHeight="1" x14ac:dyDescent="0.25">
      <c r="A216" s="53"/>
      <c r="B216" s="54" t="s">
        <v>39</v>
      </c>
      <c r="C216" s="55"/>
      <c r="D216" s="57">
        <f>E216+F216+G216+H216+I216+J216+K216+L216+M216</f>
        <v>28300</v>
      </c>
      <c r="E216" s="57">
        <f>SUM(E217:E218)</f>
        <v>0</v>
      </c>
      <c r="F216" s="57">
        <f>SUM(F217:F218)</f>
        <v>19300</v>
      </c>
      <c r="G216" s="57">
        <f>SUM(G217:G219:G220)</f>
        <v>9000</v>
      </c>
      <c r="H216" s="57">
        <f>SUM(H217:H218)</f>
        <v>0</v>
      </c>
      <c r="I216" s="57">
        <f>SUM(I217:I217)</f>
        <v>0</v>
      </c>
      <c r="J216" s="49">
        <f>SUM(J217:J218)</f>
        <v>0</v>
      </c>
      <c r="K216" s="56">
        <f>SUM(K217:K218)</f>
        <v>0</v>
      </c>
      <c r="L216" s="57">
        <f>SUM(L217:L218)</f>
        <v>0</v>
      </c>
      <c r="M216" s="50">
        <f>SUM(M217:M218)</f>
        <v>0</v>
      </c>
      <c r="N216" s="50">
        <f>SUM(N217:N220)</f>
        <v>0</v>
      </c>
      <c r="O216" s="51"/>
    </row>
    <row r="217" spans="1:15" ht="25.5" x14ac:dyDescent="0.25">
      <c r="A217" s="152"/>
      <c r="B217" s="153" t="s">
        <v>198</v>
      </c>
      <c r="C217" s="6">
        <v>2025</v>
      </c>
      <c r="D217" s="132">
        <f>E217+F217+G217+H217+I217+J217+K217+L217+M217</f>
        <v>16800</v>
      </c>
      <c r="E217" s="155"/>
      <c r="F217" s="132">
        <v>16800</v>
      </c>
      <c r="G217" s="132"/>
      <c r="H217" s="132"/>
      <c r="I217" s="155"/>
      <c r="J217" s="154"/>
      <c r="K217" s="117"/>
      <c r="L217" s="79"/>
      <c r="M217" s="77"/>
      <c r="N217" s="108"/>
      <c r="O217" s="213"/>
    </row>
    <row r="218" spans="1:15" x14ac:dyDescent="0.25">
      <c r="A218" s="140"/>
      <c r="B218" s="145" t="s">
        <v>128</v>
      </c>
      <c r="C218" s="155">
        <v>2025</v>
      </c>
      <c r="D218" s="151">
        <f>E218+F218+G218+H218+I218+J218+K218+L218+M218</f>
        <v>2500</v>
      </c>
      <c r="E218" s="155"/>
      <c r="F218" s="141">
        <v>2500</v>
      </c>
      <c r="G218" s="141"/>
      <c r="H218" s="141"/>
      <c r="I218" s="132"/>
      <c r="J218" s="154"/>
      <c r="K218" s="124"/>
      <c r="L218" s="88"/>
      <c r="M218" s="87"/>
      <c r="N218" s="114"/>
      <c r="O218" s="211"/>
    </row>
    <row r="219" spans="1:15" ht="14.25" customHeight="1" x14ac:dyDescent="0.25">
      <c r="A219" s="140"/>
      <c r="B219" s="153" t="s">
        <v>190</v>
      </c>
      <c r="C219" s="6">
        <v>2025</v>
      </c>
      <c r="D219" s="132">
        <f>E219+F219+G219+H219+I219+J219+K219+L219+M219+N219</f>
        <v>4000</v>
      </c>
      <c r="E219" s="155"/>
      <c r="F219" s="132"/>
      <c r="G219" s="132">
        <v>4000</v>
      </c>
      <c r="H219" s="132"/>
      <c r="I219" s="132"/>
      <c r="J219" s="154"/>
      <c r="K219" s="117"/>
      <c r="L219" s="79"/>
      <c r="M219" s="77"/>
      <c r="N219" s="108"/>
      <c r="O219" s="213"/>
    </row>
    <row r="220" spans="1:15" ht="19.149999999999999" customHeight="1" x14ac:dyDescent="0.25">
      <c r="A220" s="140"/>
      <c r="B220" s="153" t="s">
        <v>191</v>
      </c>
      <c r="C220" s="11">
        <v>2025</v>
      </c>
      <c r="D220" s="151">
        <f>SUM(E220:N220)</f>
        <v>5000</v>
      </c>
      <c r="E220" s="155"/>
      <c r="F220" s="141"/>
      <c r="G220" s="141">
        <v>5000</v>
      </c>
      <c r="H220" s="141"/>
      <c r="I220" s="132"/>
      <c r="J220" s="154"/>
      <c r="K220" s="124"/>
      <c r="L220" s="88"/>
      <c r="M220" s="87"/>
      <c r="N220" s="114"/>
      <c r="O220" s="211"/>
    </row>
    <row r="221" spans="1:15" ht="18.600000000000001" customHeight="1" x14ac:dyDescent="0.25">
      <c r="A221" s="59"/>
      <c r="B221" s="54" t="s">
        <v>41</v>
      </c>
      <c r="C221" s="55"/>
      <c r="D221" s="57">
        <f>E221+F221+G221+H221+I221+J221+K221+L221+M221</f>
        <v>28134</v>
      </c>
      <c r="E221" s="57">
        <f t="shared" ref="E221:N221" si="50">SUM(E222:E226)</f>
        <v>0</v>
      </c>
      <c r="F221" s="57">
        <f t="shared" si="50"/>
        <v>0</v>
      </c>
      <c r="G221" s="57">
        <f t="shared" si="50"/>
        <v>2530</v>
      </c>
      <c r="H221" s="57">
        <f t="shared" si="50"/>
        <v>0</v>
      </c>
      <c r="I221" s="57">
        <f t="shared" si="50"/>
        <v>0</v>
      </c>
      <c r="J221" s="49">
        <f t="shared" si="50"/>
        <v>25604</v>
      </c>
      <c r="K221" s="56">
        <f t="shared" si="50"/>
        <v>0</v>
      </c>
      <c r="L221" s="57">
        <f t="shared" si="50"/>
        <v>0</v>
      </c>
      <c r="M221" s="50">
        <f t="shared" si="50"/>
        <v>0</v>
      </c>
      <c r="N221" s="50">
        <f t="shared" si="50"/>
        <v>0</v>
      </c>
      <c r="O221" s="51"/>
    </row>
    <row r="222" spans="1:15" ht="18.600000000000001" customHeight="1" x14ac:dyDescent="0.25">
      <c r="A222" s="253"/>
      <c r="B222" s="243" t="s">
        <v>129</v>
      </c>
      <c r="C222" s="28">
        <v>2024</v>
      </c>
      <c r="D222" s="157">
        <v>6326</v>
      </c>
      <c r="E222" s="265"/>
      <c r="F222" s="244"/>
      <c r="G222" s="244">
        <v>2530</v>
      </c>
      <c r="H222" s="244"/>
      <c r="I222" s="260"/>
      <c r="J222" s="261"/>
      <c r="K222" s="246"/>
      <c r="L222" s="232"/>
      <c r="M222" s="232"/>
      <c r="N222" s="224"/>
      <c r="O222" s="356"/>
    </row>
    <row r="223" spans="1:15" ht="22.5" customHeight="1" x14ac:dyDescent="0.25">
      <c r="A223" s="253"/>
      <c r="B223" s="243"/>
      <c r="C223" s="11">
        <v>2025</v>
      </c>
      <c r="D223" s="151">
        <f>G222</f>
        <v>2530</v>
      </c>
      <c r="E223" s="265"/>
      <c r="F223" s="244"/>
      <c r="G223" s="244"/>
      <c r="H223" s="244"/>
      <c r="I223" s="260"/>
      <c r="J223" s="261"/>
      <c r="K223" s="247"/>
      <c r="L223" s="233"/>
      <c r="M223" s="233"/>
      <c r="N223" s="225"/>
      <c r="O223" s="357"/>
    </row>
    <row r="224" spans="1:15" ht="30.75" customHeight="1" x14ac:dyDescent="0.25">
      <c r="A224" s="152"/>
      <c r="B224" s="145" t="s">
        <v>130</v>
      </c>
      <c r="C224" s="155">
        <v>2025</v>
      </c>
      <c r="D224" s="151">
        <f>E224+F224+G224+H224+I224+J224+K224+L224+M224</f>
        <v>20000</v>
      </c>
      <c r="E224" s="155"/>
      <c r="F224" s="141"/>
      <c r="G224" s="141"/>
      <c r="H224" s="141"/>
      <c r="I224" s="132"/>
      <c r="J224" s="154">
        <v>20000</v>
      </c>
      <c r="K224" s="124"/>
      <c r="L224" s="88"/>
      <c r="M224" s="87"/>
      <c r="N224" s="114"/>
      <c r="O224" s="211"/>
    </row>
    <row r="225" spans="1:15" ht="30.75" customHeight="1" x14ac:dyDescent="0.25">
      <c r="A225" s="253"/>
      <c r="B225" s="243" t="s">
        <v>131</v>
      </c>
      <c r="C225" s="28">
        <v>2024</v>
      </c>
      <c r="D225" s="157">
        <v>8708</v>
      </c>
      <c r="E225" s="265"/>
      <c r="F225" s="244"/>
      <c r="G225" s="244"/>
      <c r="H225" s="244"/>
      <c r="I225" s="260"/>
      <c r="J225" s="261">
        <v>5604</v>
      </c>
      <c r="K225" s="246"/>
      <c r="L225" s="232"/>
      <c r="M225" s="232"/>
      <c r="N225" s="224"/>
      <c r="O225" s="356"/>
    </row>
    <row r="226" spans="1:15" ht="15.75" customHeight="1" x14ac:dyDescent="0.25">
      <c r="A226" s="253"/>
      <c r="B226" s="243"/>
      <c r="C226" s="11">
        <v>2025</v>
      </c>
      <c r="D226" s="151">
        <f>J225</f>
        <v>5604</v>
      </c>
      <c r="E226" s="265"/>
      <c r="F226" s="244"/>
      <c r="G226" s="244"/>
      <c r="H226" s="244"/>
      <c r="I226" s="260"/>
      <c r="J226" s="261"/>
      <c r="K226" s="247"/>
      <c r="L226" s="233"/>
      <c r="M226" s="233"/>
      <c r="N226" s="225"/>
      <c r="O226" s="357"/>
    </row>
    <row r="227" spans="1:15" x14ac:dyDescent="0.25">
      <c r="A227" s="53"/>
      <c r="B227" s="54" t="s">
        <v>45</v>
      </c>
      <c r="C227" s="55"/>
      <c r="D227" s="57">
        <f>E227+F227+G227+H227+I227+J227+K227+L227+M227</f>
        <v>74000</v>
      </c>
      <c r="E227" s="57">
        <f t="shared" ref="E227:N227" si="51">SUM(E228:E229)</f>
        <v>0</v>
      </c>
      <c r="F227" s="57">
        <f t="shared" si="51"/>
        <v>50000</v>
      </c>
      <c r="G227" s="57">
        <f t="shared" si="51"/>
        <v>24000</v>
      </c>
      <c r="H227" s="57">
        <f t="shared" si="51"/>
        <v>0</v>
      </c>
      <c r="I227" s="57">
        <f t="shared" si="51"/>
        <v>0</v>
      </c>
      <c r="J227" s="49">
        <f t="shared" si="51"/>
        <v>0</v>
      </c>
      <c r="K227" s="56">
        <f t="shared" si="51"/>
        <v>0</v>
      </c>
      <c r="L227" s="57">
        <f t="shared" si="51"/>
        <v>0</v>
      </c>
      <c r="M227" s="50">
        <f t="shared" si="51"/>
        <v>0</v>
      </c>
      <c r="N227" s="50">
        <f t="shared" si="51"/>
        <v>0</v>
      </c>
      <c r="O227" s="51"/>
    </row>
    <row r="228" spans="1:15" ht="25.5" x14ac:dyDescent="0.25">
      <c r="A228" s="144"/>
      <c r="B228" s="145" t="s">
        <v>132</v>
      </c>
      <c r="C228" s="11">
        <v>2025</v>
      </c>
      <c r="D228" s="151">
        <f>E228+F228+G228+H228+I228+J228+K228+L228+M228</f>
        <v>50000</v>
      </c>
      <c r="E228" s="141"/>
      <c r="F228" s="141">
        <v>50000</v>
      </c>
      <c r="G228" s="141"/>
      <c r="H228" s="141"/>
      <c r="I228" s="141"/>
      <c r="J228" s="154"/>
      <c r="K228" s="124"/>
      <c r="L228" s="88"/>
      <c r="M228" s="87"/>
      <c r="N228" s="114"/>
      <c r="O228" s="211"/>
    </row>
    <row r="229" spans="1:15" ht="19.5" customHeight="1" x14ac:dyDescent="0.25">
      <c r="A229" s="144"/>
      <c r="B229" s="145" t="s">
        <v>133</v>
      </c>
      <c r="C229" s="11">
        <v>2025</v>
      </c>
      <c r="D229" s="151">
        <f>E229+F229+G229+H229+I229+J229+K229+L229+M229</f>
        <v>24000</v>
      </c>
      <c r="E229" s="141"/>
      <c r="F229" s="141"/>
      <c r="G229" s="141">
        <v>24000</v>
      </c>
      <c r="H229" s="141"/>
      <c r="I229" s="141"/>
      <c r="J229" s="150"/>
      <c r="K229" s="124"/>
      <c r="L229" s="88"/>
      <c r="M229" s="87"/>
      <c r="N229" s="114"/>
      <c r="O229" s="211"/>
    </row>
    <row r="230" spans="1:15" ht="19.5" customHeight="1" x14ac:dyDescent="0.25">
      <c r="A230" s="58"/>
      <c r="B230" s="54" t="s">
        <v>46</v>
      </c>
      <c r="C230" s="126"/>
      <c r="D230" s="159">
        <f>SUM(E230:N230)</f>
        <v>36000</v>
      </c>
      <c r="E230" s="130"/>
      <c r="F230" s="130"/>
      <c r="G230" s="130">
        <f>SUM(G231)</f>
        <v>36000</v>
      </c>
      <c r="H230" s="130"/>
      <c r="I230" s="130"/>
      <c r="J230" s="127"/>
      <c r="K230" s="128"/>
      <c r="L230" s="130"/>
      <c r="M230" s="129"/>
      <c r="N230" s="129"/>
      <c r="O230" s="219"/>
    </row>
    <row r="231" spans="1:15" ht="19.5" customHeight="1" x14ac:dyDescent="0.25">
      <c r="A231" s="144"/>
      <c r="B231" s="112" t="s">
        <v>270</v>
      </c>
      <c r="C231" s="11">
        <v>2025</v>
      </c>
      <c r="D231" s="151">
        <f>SUM(E231:N231)</f>
        <v>36000</v>
      </c>
      <c r="E231" s="141"/>
      <c r="F231" s="141"/>
      <c r="G231" s="141">
        <v>36000</v>
      </c>
      <c r="H231" s="141"/>
      <c r="I231" s="141"/>
      <c r="J231" s="150"/>
      <c r="K231" s="124"/>
      <c r="L231" s="115"/>
      <c r="M231" s="114"/>
      <c r="N231" s="114"/>
      <c r="O231" s="211"/>
    </row>
    <row r="232" spans="1:15" x14ac:dyDescent="0.25">
      <c r="A232" s="239" t="s">
        <v>134</v>
      </c>
      <c r="B232" s="263"/>
      <c r="C232" s="263"/>
      <c r="D232" s="40">
        <f t="shared" ref="D232:D242" si="52">E232+F232+G232+H232+I232+J232+K232+L232+M232</f>
        <v>7081157.5</v>
      </c>
      <c r="E232" s="139">
        <f>E233+E237+E250+E253+E255+E263</f>
        <v>568385.5</v>
      </c>
      <c r="F232" s="139">
        <f>F233+F237+F250+F253+F255+F263</f>
        <v>5979</v>
      </c>
      <c r="G232" s="139">
        <f>G233+G237+G250+G253+G255+G263</f>
        <v>111569</v>
      </c>
      <c r="H232" s="139">
        <f>H233+H237+H250+H253+H255+H263</f>
        <v>0</v>
      </c>
      <c r="I232" s="139">
        <f>I233+I237+I250+I253+I255+I263</f>
        <v>6395224</v>
      </c>
      <c r="J232" s="24">
        <f>J237+J255</f>
        <v>0</v>
      </c>
      <c r="K232" s="125">
        <f>K233+K237+K250+K253+K255+K263</f>
        <v>0</v>
      </c>
      <c r="L232" s="78">
        <f>L233+L237+L250+L253+L255+L263</f>
        <v>0</v>
      </c>
      <c r="M232" s="25">
        <f>M233+M237+M250+M253+M255+M263</f>
        <v>0</v>
      </c>
      <c r="N232" s="25">
        <f>N233+N237+N250+N253+N255+N263</f>
        <v>0</v>
      </c>
      <c r="O232" s="89"/>
    </row>
    <row r="233" spans="1:15" ht="30.75" customHeight="1" x14ac:dyDescent="0.25">
      <c r="A233" s="59"/>
      <c r="B233" s="54" t="s">
        <v>38</v>
      </c>
      <c r="C233" s="55"/>
      <c r="D233" s="57">
        <f t="shared" si="52"/>
        <v>89908</v>
      </c>
      <c r="E233" s="57">
        <f>SUM(E234:E236)</f>
        <v>0</v>
      </c>
      <c r="F233" s="57">
        <f t="shared" ref="F233:N233" si="53">SUM(F234:F236)</f>
        <v>0</v>
      </c>
      <c r="G233" s="57">
        <f t="shared" si="53"/>
        <v>3000</v>
      </c>
      <c r="H233" s="57">
        <f t="shared" si="53"/>
        <v>0</v>
      </c>
      <c r="I233" s="57">
        <f t="shared" si="53"/>
        <v>86908</v>
      </c>
      <c r="J233" s="49">
        <f t="shared" si="53"/>
        <v>0</v>
      </c>
      <c r="K233" s="56">
        <f t="shared" si="53"/>
        <v>0</v>
      </c>
      <c r="L233" s="52">
        <f t="shared" si="53"/>
        <v>0</v>
      </c>
      <c r="M233" s="52">
        <f t="shared" si="53"/>
        <v>0</v>
      </c>
      <c r="N233" s="197">
        <f t="shared" si="53"/>
        <v>0</v>
      </c>
      <c r="O233" s="51"/>
    </row>
    <row r="234" spans="1:15" ht="33" customHeight="1" x14ac:dyDescent="0.25">
      <c r="A234" s="144"/>
      <c r="B234" s="153" t="s">
        <v>135</v>
      </c>
      <c r="C234" s="11">
        <v>2025</v>
      </c>
      <c r="D234" s="151">
        <f t="shared" si="52"/>
        <v>3000</v>
      </c>
      <c r="E234" s="141"/>
      <c r="F234" s="141"/>
      <c r="G234" s="141">
        <v>3000</v>
      </c>
      <c r="H234" s="141"/>
      <c r="I234" s="141"/>
      <c r="J234" s="150"/>
      <c r="K234" s="124"/>
      <c r="L234" s="88"/>
      <c r="M234" s="87"/>
      <c r="N234" s="114"/>
      <c r="O234" s="211"/>
    </row>
    <row r="235" spans="1:15" ht="34.5" customHeight="1" x14ac:dyDescent="0.25">
      <c r="A235" s="144"/>
      <c r="B235" s="153" t="s">
        <v>243</v>
      </c>
      <c r="C235" s="11">
        <v>2025</v>
      </c>
      <c r="D235" s="151">
        <f t="shared" si="52"/>
        <v>72360</v>
      </c>
      <c r="E235" s="141"/>
      <c r="F235" s="141"/>
      <c r="G235" s="141"/>
      <c r="H235" s="141"/>
      <c r="I235" s="141">
        <v>72360</v>
      </c>
      <c r="J235" s="150"/>
      <c r="K235" s="124"/>
      <c r="L235" s="88"/>
      <c r="M235" s="87"/>
      <c r="N235" s="114"/>
      <c r="O235" s="211"/>
    </row>
    <row r="236" spans="1:15" ht="32.25" customHeight="1" x14ac:dyDescent="0.25">
      <c r="A236" s="144"/>
      <c r="B236" s="153" t="s">
        <v>244</v>
      </c>
      <c r="C236" s="11">
        <v>2025</v>
      </c>
      <c r="D236" s="151">
        <f t="shared" si="52"/>
        <v>14548</v>
      </c>
      <c r="E236" s="141"/>
      <c r="F236" s="141"/>
      <c r="G236" s="141"/>
      <c r="H236" s="141"/>
      <c r="I236" s="141">
        <v>14548</v>
      </c>
      <c r="J236" s="150"/>
      <c r="K236" s="124"/>
      <c r="L236" s="88"/>
      <c r="M236" s="87"/>
      <c r="N236" s="114"/>
      <c r="O236" s="211"/>
    </row>
    <row r="237" spans="1:15" x14ac:dyDescent="0.25">
      <c r="A237" s="53"/>
      <c r="B237" s="54" t="s">
        <v>39</v>
      </c>
      <c r="C237" s="55"/>
      <c r="D237" s="57">
        <f t="shared" si="52"/>
        <v>1442807.5</v>
      </c>
      <c r="E237" s="57">
        <f t="shared" ref="E237:N237" si="54">SUM(E238:E249)</f>
        <v>363835.5</v>
      </c>
      <c r="F237" s="57">
        <f t="shared" si="54"/>
        <v>5979</v>
      </c>
      <c r="G237" s="57">
        <f t="shared" si="54"/>
        <v>1969</v>
      </c>
      <c r="H237" s="57">
        <f t="shared" si="54"/>
        <v>0</v>
      </c>
      <c r="I237" s="57">
        <f t="shared" si="54"/>
        <v>1071024</v>
      </c>
      <c r="J237" s="49">
        <f t="shared" si="54"/>
        <v>0</v>
      </c>
      <c r="K237" s="56">
        <f t="shared" si="54"/>
        <v>0</v>
      </c>
      <c r="L237" s="52">
        <f t="shared" si="54"/>
        <v>0</v>
      </c>
      <c r="M237" s="52">
        <f t="shared" si="54"/>
        <v>0</v>
      </c>
      <c r="N237" s="197">
        <f t="shared" si="54"/>
        <v>0</v>
      </c>
      <c r="O237" s="51"/>
    </row>
    <row r="238" spans="1:15" ht="16.5" customHeight="1" x14ac:dyDescent="0.25">
      <c r="A238" s="26"/>
      <c r="B238" s="153" t="s">
        <v>77</v>
      </c>
      <c r="C238" s="6">
        <v>2025</v>
      </c>
      <c r="D238" s="132">
        <f t="shared" si="52"/>
        <v>3900</v>
      </c>
      <c r="E238" s="155"/>
      <c r="F238" s="132">
        <v>3900</v>
      </c>
      <c r="G238" s="132"/>
      <c r="H238" s="132"/>
      <c r="I238" s="132"/>
      <c r="J238" s="154"/>
      <c r="K238" s="117"/>
      <c r="L238" s="79"/>
      <c r="M238" s="77"/>
      <c r="N238" s="108"/>
      <c r="O238" s="213"/>
    </row>
    <row r="239" spans="1:15" ht="17.25" customHeight="1" x14ac:dyDescent="0.25">
      <c r="A239" s="26"/>
      <c r="B239" s="153" t="s">
        <v>78</v>
      </c>
      <c r="C239" s="6">
        <v>2025</v>
      </c>
      <c r="D239" s="132">
        <f t="shared" si="52"/>
        <v>2079</v>
      </c>
      <c r="E239" s="155"/>
      <c r="F239" s="132">
        <v>2079</v>
      </c>
      <c r="G239" s="132"/>
      <c r="H239" s="132"/>
      <c r="I239" s="132"/>
      <c r="J239" s="154"/>
      <c r="K239" s="117"/>
      <c r="L239" s="79"/>
      <c r="M239" s="77"/>
      <c r="N239" s="108"/>
      <c r="O239" s="213"/>
    </row>
    <row r="240" spans="1:15" ht="25.5" x14ac:dyDescent="0.25">
      <c r="A240" s="144"/>
      <c r="B240" s="153" t="s">
        <v>137</v>
      </c>
      <c r="C240" s="11">
        <v>2025</v>
      </c>
      <c r="D240" s="132">
        <f t="shared" si="52"/>
        <v>148680</v>
      </c>
      <c r="E240" s="132">
        <v>148680</v>
      </c>
      <c r="F240" s="132"/>
      <c r="G240" s="132"/>
      <c r="H240" s="132"/>
      <c r="I240" s="132"/>
      <c r="J240" s="154"/>
      <c r="K240" s="117"/>
      <c r="L240" s="79"/>
      <c r="M240" s="77"/>
      <c r="N240" s="108"/>
      <c r="O240" s="213"/>
    </row>
    <row r="241" spans="1:15" ht="25.5" x14ac:dyDescent="0.25">
      <c r="A241" s="144"/>
      <c r="B241" s="153" t="s">
        <v>138</v>
      </c>
      <c r="C241" s="11">
        <v>2025</v>
      </c>
      <c r="D241" s="132">
        <f t="shared" si="52"/>
        <v>148092</v>
      </c>
      <c r="E241" s="132">
        <v>148092</v>
      </c>
      <c r="F241" s="132"/>
      <c r="G241" s="132"/>
      <c r="H241" s="132"/>
      <c r="I241" s="132"/>
      <c r="J241" s="154"/>
      <c r="K241" s="117"/>
      <c r="L241" s="79"/>
      <c r="M241" s="77"/>
      <c r="N241" s="108"/>
      <c r="O241" s="213"/>
    </row>
    <row r="242" spans="1:15" ht="25.5" x14ac:dyDescent="0.25">
      <c r="A242" s="144"/>
      <c r="B242" s="153" t="s">
        <v>139</v>
      </c>
      <c r="C242" s="11">
        <v>2025</v>
      </c>
      <c r="D242" s="132">
        <f t="shared" si="52"/>
        <v>67063.5</v>
      </c>
      <c r="E242" s="132">
        <v>67063.5</v>
      </c>
      <c r="F242" s="132"/>
      <c r="G242" s="132"/>
      <c r="H242" s="132"/>
      <c r="I242" s="132"/>
      <c r="J242" s="154"/>
      <c r="K242" s="117"/>
      <c r="L242" s="79"/>
      <c r="M242" s="77"/>
      <c r="N242" s="108"/>
      <c r="O242" s="213"/>
    </row>
    <row r="243" spans="1:15" x14ac:dyDescent="0.25">
      <c r="A243" s="242"/>
      <c r="B243" s="264" t="s">
        <v>140</v>
      </c>
      <c r="C243" s="28">
        <v>2024</v>
      </c>
      <c r="D243" s="157">
        <v>74648</v>
      </c>
      <c r="E243" s="265"/>
      <c r="F243" s="260"/>
      <c r="G243" s="260">
        <v>985</v>
      </c>
      <c r="H243" s="260"/>
      <c r="I243" s="265"/>
      <c r="J243" s="261"/>
      <c r="K243" s="335"/>
      <c r="L243" s="236"/>
      <c r="M243" s="236"/>
      <c r="N243" s="226"/>
      <c r="O243" s="358"/>
    </row>
    <row r="244" spans="1:15" ht="20.25" customHeight="1" x14ac:dyDescent="0.25">
      <c r="A244" s="242"/>
      <c r="B244" s="264"/>
      <c r="C244" s="11">
        <v>2025</v>
      </c>
      <c r="D244" s="151">
        <f>G243</f>
        <v>985</v>
      </c>
      <c r="E244" s="265"/>
      <c r="F244" s="260"/>
      <c r="G244" s="260"/>
      <c r="H244" s="260"/>
      <c r="I244" s="265"/>
      <c r="J244" s="261"/>
      <c r="K244" s="336"/>
      <c r="L244" s="237"/>
      <c r="M244" s="237"/>
      <c r="N244" s="227"/>
      <c r="O244" s="359"/>
    </row>
    <row r="245" spans="1:15" ht="21" customHeight="1" x14ac:dyDescent="0.25">
      <c r="A245" s="242"/>
      <c r="B245" s="264" t="s">
        <v>141</v>
      </c>
      <c r="C245" s="28">
        <v>2024</v>
      </c>
      <c r="D245" s="157">
        <v>99502</v>
      </c>
      <c r="E245" s="265"/>
      <c r="F245" s="260"/>
      <c r="G245" s="260">
        <v>984</v>
      </c>
      <c r="H245" s="260"/>
      <c r="I245" s="265"/>
      <c r="J245" s="261"/>
      <c r="K245" s="335"/>
      <c r="L245" s="236"/>
      <c r="M245" s="236"/>
      <c r="N245" s="226"/>
      <c r="O245" s="358"/>
    </row>
    <row r="246" spans="1:15" ht="20.25" customHeight="1" x14ac:dyDescent="0.25">
      <c r="A246" s="242"/>
      <c r="B246" s="243"/>
      <c r="C246" s="11">
        <v>2025</v>
      </c>
      <c r="D246" s="151">
        <f>G245</f>
        <v>984</v>
      </c>
      <c r="E246" s="265"/>
      <c r="F246" s="260"/>
      <c r="G246" s="260"/>
      <c r="H246" s="260"/>
      <c r="I246" s="265"/>
      <c r="J246" s="261"/>
      <c r="K246" s="336"/>
      <c r="L246" s="237"/>
      <c r="M246" s="237"/>
      <c r="N246" s="227"/>
      <c r="O246" s="359"/>
    </row>
    <row r="247" spans="1:15" ht="25.5" x14ac:dyDescent="0.25">
      <c r="A247" s="144"/>
      <c r="B247" s="153" t="s">
        <v>245</v>
      </c>
      <c r="C247" s="11">
        <v>2025</v>
      </c>
      <c r="D247" s="151">
        <f>E247+F247+G247+H247+I247+J247+K247+L247+M247</f>
        <v>10680</v>
      </c>
      <c r="E247" s="141"/>
      <c r="F247" s="141"/>
      <c r="G247" s="141"/>
      <c r="H247" s="141"/>
      <c r="I247" s="141">
        <v>10680</v>
      </c>
      <c r="J247" s="150"/>
      <c r="K247" s="124"/>
      <c r="L247" s="88"/>
      <c r="M247" s="87"/>
      <c r="N247" s="114"/>
      <c r="O247" s="211"/>
    </row>
    <row r="248" spans="1:15" ht="25.5" x14ac:dyDescent="0.25">
      <c r="A248" s="144"/>
      <c r="B248" s="153" t="s">
        <v>246</v>
      </c>
      <c r="C248" s="11">
        <v>2025</v>
      </c>
      <c r="D248" s="151">
        <f>E248+F248+G248+H248+I248+J248+K248+L248+M248</f>
        <v>1044396</v>
      </c>
      <c r="E248" s="141"/>
      <c r="F248" s="141"/>
      <c r="G248" s="141"/>
      <c r="H248" s="141"/>
      <c r="I248" s="141">
        <v>1044396</v>
      </c>
      <c r="J248" s="150"/>
      <c r="K248" s="124"/>
      <c r="L248" s="88"/>
      <c r="M248" s="87"/>
      <c r="N248" s="114"/>
      <c r="O248" s="211"/>
    </row>
    <row r="249" spans="1:15" ht="25.5" x14ac:dyDescent="0.25">
      <c r="A249" s="144"/>
      <c r="B249" s="153" t="s">
        <v>247</v>
      </c>
      <c r="C249" s="11">
        <v>2025</v>
      </c>
      <c r="D249" s="151">
        <f>E249+F249+G249+H249+I249+J249+K249+L249+M249</f>
        <v>15948</v>
      </c>
      <c r="E249" s="141"/>
      <c r="F249" s="141"/>
      <c r="G249" s="141"/>
      <c r="H249" s="141"/>
      <c r="I249" s="141">
        <v>15948</v>
      </c>
      <c r="J249" s="150"/>
      <c r="K249" s="124"/>
      <c r="L249" s="88"/>
      <c r="M249" s="87"/>
      <c r="N249" s="114"/>
      <c r="O249" s="211"/>
    </row>
    <row r="250" spans="1:15" x14ac:dyDescent="0.25">
      <c r="A250" s="266" t="s">
        <v>79</v>
      </c>
      <c r="B250" s="267"/>
      <c r="C250" s="55"/>
      <c r="D250" s="57">
        <f>E250+F250+G250+H250+I250+J250+K250+L250+M250</f>
        <v>2580757</v>
      </c>
      <c r="E250" s="57">
        <f t="shared" ref="E250:N250" si="55">SUM(E251:E252)</f>
        <v>0</v>
      </c>
      <c r="F250" s="57">
        <f t="shared" si="55"/>
        <v>0</v>
      </c>
      <c r="G250" s="57">
        <f t="shared" si="55"/>
        <v>0</v>
      </c>
      <c r="H250" s="57">
        <f t="shared" si="55"/>
        <v>0</v>
      </c>
      <c r="I250" s="57">
        <f t="shared" si="55"/>
        <v>2580757</v>
      </c>
      <c r="J250" s="49">
        <f t="shared" si="55"/>
        <v>0</v>
      </c>
      <c r="K250" s="56">
        <f t="shared" si="55"/>
        <v>0</v>
      </c>
      <c r="L250" s="52">
        <f t="shared" si="55"/>
        <v>0</v>
      </c>
      <c r="M250" s="52">
        <f t="shared" si="55"/>
        <v>0</v>
      </c>
      <c r="N250" s="197">
        <f t="shared" si="55"/>
        <v>0</v>
      </c>
      <c r="O250" s="51"/>
    </row>
    <row r="251" spans="1:15" x14ac:dyDescent="0.25">
      <c r="A251" s="242"/>
      <c r="B251" s="243" t="s">
        <v>248</v>
      </c>
      <c r="C251" s="35">
        <v>2024</v>
      </c>
      <c r="D251" s="157">
        <v>1092918</v>
      </c>
      <c r="E251" s="244"/>
      <c r="F251" s="260"/>
      <c r="G251" s="260"/>
      <c r="H251" s="260"/>
      <c r="I251" s="244">
        <v>2580757</v>
      </c>
      <c r="J251" s="261"/>
      <c r="K251" s="335"/>
      <c r="L251" s="236"/>
      <c r="M251" s="236"/>
      <c r="N251" s="226"/>
      <c r="O251" s="358"/>
    </row>
    <row r="252" spans="1:15" x14ac:dyDescent="0.25">
      <c r="A252" s="242"/>
      <c r="B252" s="243"/>
      <c r="C252" s="155">
        <v>2025</v>
      </c>
      <c r="D252" s="151">
        <f>G251+I251+J251</f>
        <v>2580757</v>
      </c>
      <c r="E252" s="244"/>
      <c r="F252" s="260"/>
      <c r="G252" s="260"/>
      <c r="H252" s="260"/>
      <c r="I252" s="244"/>
      <c r="J252" s="261"/>
      <c r="K252" s="336"/>
      <c r="L252" s="237"/>
      <c r="M252" s="237"/>
      <c r="N252" s="227"/>
      <c r="O252" s="359"/>
    </row>
    <row r="253" spans="1:15" x14ac:dyDescent="0.25">
      <c r="A253" s="59"/>
      <c r="B253" s="54" t="s">
        <v>41</v>
      </c>
      <c r="C253" s="55"/>
      <c r="D253" s="57"/>
      <c r="E253" s="60"/>
      <c r="F253" s="57"/>
      <c r="G253" s="57"/>
      <c r="H253" s="57"/>
      <c r="I253" s="57"/>
      <c r="J253" s="49"/>
      <c r="K253" s="56"/>
      <c r="L253" s="57"/>
      <c r="M253" s="50"/>
      <c r="N253" s="50"/>
      <c r="O253" s="51"/>
    </row>
    <row r="254" spans="1:15" x14ac:dyDescent="0.25">
      <c r="A254" s="156"/>
      <c r="B254" s="153"/>
      <c r="C254" s="11"/>
      <c r="D254" s="151"/>
      <c r="E254" s="141"/>
      <c r="F254" s="141"/>
      <c r="G254" s="141"/>
      <c r="H254" s="141"/>
      <c r="I254" s="141"/>
      <c r="J254" s="150"/>
      <c r="K254" s="124"/>
      <c r="L254" s="88"/>
      <c r="M254" s="87"/>
      <c r="N254" s="114"/>
      <c r="O254" s="211"/>
    </row>
    <row r="255" spans="1:15" x14ac:dyDescent="0.25">
      <c r="A255" s="61"/>
      <c r="B255" s="54" t="s">
        <v>45</v>
      </c>
      <c r="C255" s="55"/>
      <c r="D255" s="57">
        <f>E255+F255+G255+H255+I255+J255+K255+L255+M255</f>
        <v>2953085</v>
      </c>
      <c r="E255" s="57">
        <f>SUM(E256:E262)</f>
        <v>204550</v>
      </c>
      <c r="F255" s="57">
        <f t="shared" ref="F255:N255" si="56">SUM(F256:F262)</f>
        <v>0</v>
      </c>
      <c r="G255" s="57">
        <f t="shared" si="56"/>
        <v>92000</v>
      </c>
      <c r="H255" s="57">
        <f t="shared" si="56"/>
        <v>0</v>
      </c>
      <c r="I255" s="57">
        <f t="shared" si="56"/>
        <v>2656535</v>
      </c>
      <c r="J255" s="49">
        <f t="shared" si="56"/>
        <v>0</v>
      </c>
      <c r="K255" s="56">
        <f t="shared" si="56"/>
        <v>0</v>
      </c>
      <c r="L255" s="52">
        <f t="shared" si="56"/>
        <v>0</v>
      </c>
      <c r="M255" s="52">
        <f t="shared" si="56"/>
        <v>0</v>
      </c>
      <c r="N255" s="197">
        <f t="shared" si="56"/>
        <v>0</v>
      </c>
      <c r="O255" s="51"/>
    </row>
    <row r="256" spans="1:15" ht="17.25" customHeight="1" x14ac:dyDescent="0.25">
      <c r="A256" s="253"/>
      <c r="B256" s="243" t="s">
        <v>142</v>
      </c>
      <c r="C256" s="28">
        <v>2024</v>
      </c>
      <c r="D256" s="157">
        <v>2520147</v>
      </c>
      <c r="E256" s="244"/>
      <c r="F256" s="244"/>
      <c r="G256" s="244"/>
      <c r="H256" s="244"/>
      <c r="I256" s="244">
        <v>1638490</v>
      </c>
      <c r="J256" s="245"/>
      <c r="K256" s="246"/>
      <c r="L256" s="232"/>
      <c r="M256" s="232"/>
      <c r="N256" s="224"/>
      <c r="O256" s="356"/>
    </row>
    <row r="257" spans="1:15" ht="18" customHeight="1" x14ac:dyDescent="0.25">
      <c r="A257" s="253"/>
      <c r="B257" s="243"/>
      <c r="C257" s="11">
        <v>2025</v>
      </c>
      <c r="D257" s="151">
        <f>G256+I256+J256</f>
        <v>1638490</v>
      </c>
      <c r="E257" s="244"/>
      <c r="F257" s="244"/>
      <c r="G257" s="244"/>
      <c r="H257" s="244"/>
      <c r="I257" s="244"/>
      <c r="J257" s="245"/>
      <c r="K257" s="247"/>
      <c r="L257" s="233"/>
      <c r="M257" s="233"/>
      <c r="N257" s="225"/>
      <c r="O257" s="357"/>
    </row>
    <row r="258" spans="1:15" ht="15.75" customHeight="1" x14ac:dyDescent="0.25">
      <c r="A258" s="372"/>
      <c r="B258" s="337" t="s">
        <v>96</v>
      </c>
      <c r="C258" s="35">
        <v>2024</v>
      </c>
      <c r="D258" s="176">
        <v>1743600</v>
      </c>
      <c r="E258" s="141">
        <v>204550</v>
      </c>
      <c r="F258" s="151"/>
      <c r="G258" s="151"/>
      <c r="H258" s="151"/>
      <c r="I258" s="151"/>
      <c r="J258" s="150"/>
      <c r="K258" s="36"/>
      <c r="L258" s="37"/>
      <c r="M258" s="27"/>
      <c r="N258" s="27"/>
      <c r="O258" s="220"/>
    </row>
    <row r="259" spans="1:15" ht="15.75" customHeight="1" x14ac:dyDescent="0.25">
      <c r="A259" s="373"/>
      <c r="B259" s="338"/>
      <c r="C259" s="175">
        <v>2025</v>
      </c>
      <c r="D259" s="174">
        <f>SUM(E258)</f>
        <v>204550</v>
      </c>
      <c r="E259" s="172"/>
      <c r="F259" s="174"/>
      <c r="G259" s="174"/>
      <c r="H259" s="174"/>
      <c r="I259" s="174"/>
      <c r="J259" s="173"/>
      <c r="K259" s="36"/>
      <c r="L259" s="174"/>
      <c r="M259" s="27"/>
      <c r="N259" s="27"/>
      <c r="O259" s="220"/>
    </row>
    <row r="260" spans="1:15" ht="38.25" x14ac:dyDescent="0.25">
      <c r="A260" s="152"/>
      <c r="B260" s="145" t="s">
        <v>260</v>
      </c>
      <c r="C260" s="155">
        <v>2025</v>
      </c>
      <c r="D260" s="151">
        <f t="shared" ref="D260:D264" si="57">E260+F260+G260+H260+I260+J260+K260+L260+M260</f>
        <v>50000</v>
      </c>
      <c r="E260" s="141"/>
      <c r="F260" s="141"/>
      <c r="G260" s="141">
        <v>50000</v>
      </c>
      <c r="H260" s="141"/>
      <c r="I260" s="132"/>
      <c r="J260" s="150"/>
      <c r="K260" s="124"/>
      <c r="L260" s="88"/>
      <c r="M260" s="87"/>
      <c r="N260" s="114"/>
      <c r="O260" s="211"/>
    </row>
    <row r="261" spans="1:15" ht="25.5" x14ac:dyDescent="0.25">
      <c r="A261" s="152"/>
      <c r="B261" s="145" t="s">
        <v>114</v>
      </c>
      <c r="C261" s="155">
        <v>2025</v>
      </c>
      <c r="D261" s="151">
        <f t="shared" si="57"/>
        <v>42000</v>
      </c>
      <c r="E261" s="141"/>
      <c r="F261" s="141"/>
      <c r="G261" s="141">
        <v>42000</v>
      </c>
      <c r="H261" s="141"/>
      <c r="I261" s="141"/>
      <c r="J261" s="150"/>
      <c r="K261" s="124"/>
      <c r="L261" s="88"/>
      <c r="M261" s="87"/>
      <c r="N261" s="114"/>
      <c r="O261" s="211"/>
    </row>
    <row r="262" spans="1:15" ht="27" customHeight="1" x14ac:dyDescent="0.25">
      <c r="A262" s="144"/>
      <c r="B262" s="153" t="s">
        <v>249</v>
      </c>
      <c r="C262" s="11">
        <v>2025</v>
      </c>
      <c r="D262" s="151">
        <f t="shared" si="57"/>
        <v>1018045</v>
      </c>
      <c r="E262" s="141"/>
      <c r="F262" s="141"/>
      <c r="G262" s="141"/>
      <c r="H262" s="141"/>
      <c r="I262" s="141">
        <v>1018045</v>
      </c>
      <c r="J262" s="150"/>
      <c r="K262" s="124"/>
      <c r="L262" s="88"/>
      <c r="M262" s="87"/>
      <c r="N262" s="114"/>
      <c r="O262" s="211"/>
    </row>
    <row r="263" spans="1:15" x14ac:dyDescent="0.25">
      <c r="A263" s="53"/>
      <c r="B263" s="54" t="s">
        <v>46</v>
      </c>
      <c r="C263" s="60"/>
      <c r="D263" s="57">
        <f t="shared" si="57"/>
        <v>14600</v>
      </c>
      <c r="E263" s="60">
        <f t="shared" ref="E263:N263" si="58">SUM(E264:E264)</f>
        <v>0</v>
      </c>
      <c r="F263" s="57">
        <f t="shared" si="58"/>
        <v>0</v>
      </c>
      <c r="G263" s="57">
        <f t="shared" si="58"/>
        <v>14600</v>
      </c>
      <c r="H263" s="57">
        <f t="shared" si="58"/>
        <v>0</v>
      </c>
      <c r="I263" s="57">
        <f t="shared" si="58"/>
        <v>0</v>
      </c>
      <c r="J263" s="49">
        <f t="shared" si="58"/>
        <v>0</v>
      </c>
      <c r="K263" s="56">
        <f t="shared" si="58"/>
        <v>0</v>
      </c>
      <c r="L263" s="57">
        <f t="shared" si="58"/>
        <v>0</v>
      </c>
      <c r="M263" s="50">
        <f t="shared" si="58"/>
        <v>0</v>
      </c>
      <c r="N263" s="50">
        <f t="shared" si="58"/>
        <v>0</v>
      </c>
      <c r="O263" s="51"/>
    </row>
    <row r="264" spans="1:15" x14ac:dyDescent="0.25">
      <c r="A264" s="26"/>
      <c r="B264" s="153" t="s">
        <v>183</v>
      </c>
      <c r="C264" s="155">
        <v>2025</v>
      </c>
      <c r="D264" s="132">
        <f t="shared" si="57"/>
        <v>14600</v>
      </c>
      <c r="E264" s="155"/>
      <c r="F264" s="132"/>
      <c r="G264" s="132">
        <v>14600</v>
      </c>
      <c r="H264" s="132"/>
      <c r="I264" s="132"/>
      <c r="J264" s="154"/>
      <c r="K264" s="117"/>
      <c r="L264" s="79"/>
      <c r="M264" s="77"/>
      <c r="N264" s="108"/>
      <c r="O264" s="213"/>
    </row>
    <row r="265" spans="1:15" x14ac:dyDescent="0.25">
      <c r="A265" s="255" t="s">
        <v>143</v>
      </c>
      <c r="B265" s="256"/>
      <c r="C265" s="256"/>
      <c r="D265" s="259">
        <f>E265+F265+G265+H265+I265+J265+K265+L265+M265+N265</f>
        <v>874429</v>
      </c>
      <c r="E265" s="250">
        <f t="shared" ref="E265:M265" si="59">E267+E273+E277+E283+E314</f>
        <v>0</v>
      </c>
      <c r="F265" s="250">
        <f t="shared" si="59"/>
        <v>4765</v>
      </c>
      <c r="G265" s="250">
        <f>G267+G273+G277+G283+G314+G281</f>
        <v>448623</v>
      </c>
      <c r="H265" s="250">
        <f t="shared" si="59"/>
        <v>0</v>
      </c>
      <c r="I265" s="250">
        <f t="shared" si="59"/>
        <v>394680</v>
      </c>
      <c r="J265" s="262">
        <f t="shared" si="59"/>
        <v>26361</v>
      </c>
      <c r="K265" s="333">
        <f t="shared" si="59"/>
        <v>0</v>
      </c>
      <c r="L265" s="331">
        <f t="shared" si="59"/>
        <v>0</v>
      </c>
      <c r="M265" s="331">
        <f t="shared" si="59"/>
        <v>0</v>
      </c>
      <c r="N265" s="234">
        <f>N267+N273+N277+N283+N314+N281</f>
        <v>0</v>
      </c>
      <c r="O265" s="368"/>
    </row>
    <row r="266" spans="1:15" x14ac:dyDescent="0.25">
      <c r="A266" s="257">
        <v>141</v>
      </c>
      <c r="B266" s="258" t="s">
        <v>144</v>
      </c>
      <c r="C266" s="256"/>
      <c r="D266" s="259">
        <f t="shared" ref="D266:D274" si="60">E266+F266+G266+H266+I266+J266+K266+L266+M266</f>
        <v>0</v>
      </c>
      <c r="E266" s="250"/>
      <c r="F266" s="250"/>
      <c r="G266" s="250"/>
      <c r="H266" s="250"/>
      <c r="I266" s="250"/>
      <c r="J266" s="262"/>
      <c r="K266" s="334"/>
      <c r="L266" s="332"/>
      <c r="M266" s="332"/>
      <c r="N266" s="235"/>
      <c r="O266" s="369"/>
    </row>
    <row r="267" spans="1:15" x14ac:dyDescent="0.25">
      <c r="A267" s="251" t="s">
        <v>145</v>
      </c>
      <c r="B267" s="252"/>
      <c r="C267" s="137"/>
      <c r="D267" s="40">
        <f t="shared" si="60"/>
        <v>38960</v>
      </c>
      <c r="E267" s="141">
        <f t="shared" ref="E267:N267" si="61">E268</f>
        <v>0</v>
      </c>
      <c r="F267" s="139">
        <f t="shared" si="61"/>
        <v>2890</v>
      </c>
      <c r="G267" s="139">
        <f t="shared" si="61"/>
        <v>36070</v>
      </c>
      <c r="H267" s="139">
        <f t="shared" si="61"/>
        <v>0</v>
      </c>
      <c r="I267" s="139">
        <f t="shared" si="61"/>
        <v>0</v>
      </c>
      <c r="J267" s="24">
        <f t="shared" si="61"/>
        <v>0</v>
      </c>
      <c r="K267" s="125">
        <f t="shared" si="61"/>
        <v>0</v>
      </c>
      <c r="L267" s="78">
        <f t="shared" si="61"/>
        <v>0</v>
      </c>
      <c r="M267" s="25">
        <f t="shared" si="61"/>
        <v>0</v>
      </c>
      <c r="N267" s="25">
        <f t="shared" si="61"/>
        <v>0</v>
      </c>
      <c r="O267" s="89"/>
    </row>
    <row r="268" spans="1:15" ht="25.5" x14ac:dyDescent="0.25">
      <c r="A268" s="59"/>
      <c r="B268" s="54" t="s">
        <v>146</v>
      </c>
      <c r="C268" s="55"/>
      <c r="D268" s="57">
        <f t="shared" si="60"/>
        <v>38960</v>
      </c>
      <c r="E268" s="57">
        <f t="shared" ref="E268:L268" si="62">SUM(E269:E272)</f>
        <v>0</v>
      </c>
      <c r="F268" s="57">
        <f>SUM(F269:F272)</f>
        <v>2890</v>
      </c>
      <c r="G268" s="57">
        <f t="shared" si="62"/>
        <v>36070</v>
      </c>
      <c r="H268" s="57">
        <f t="shared" si="62"/>
        <v>0</v>
      </c>
      <c r="I268" s="57">
        <f t="shared" si="62"/>
        <v>0</v>
      </c>
      <c r="J268" s="49">
        <f t="shared" si="62"/>
        <v>0</v>
      </c>
      <c r="K268" s="56">
        <f t="shared" si="62"/>
        <v>0</v>
      </c>
      <c r="L268" s="57">
        <f t="shared" si="62"/>
        <v>0</v>
      </c>
      <c r="M268" s="50">
        <f t="shared" ref="M268" si="63">SUM(M269:M272)</f>
        <v>0</v>
      </c>
      <c r="N268" s="50">
        <f t="shared" ref="N268" si="64">SUM(N269:N272)</f>
        <v>0</v>
      </c>
      <c r="O268" s="51"/>
    </row>
    <row r="269" spans="1:15" ht="25.5" x14ac:dyDescent="0.25">
      <c r="A269" s="144"/>
      <c r="B269" s="153" t="s">
        <v>147</v>
      </c>
      <c r="C269" s="11">
        <v>2025</v>
      </c>
      <c r="D269" s="151">
        <f t="shared" si="60"/>
        <v>12000</v>
      </c>
      <c r="E269" s="141"/>
      <c r="F269" s="141"/>
      <c r="G269" s="141">
        <v>12000</v>
      </c>
      <c r="H269" s="141"/>
      <c r="I269" s="141"/>
      <c r="J269" s="150"/>
      <c r="K269" s="124"/>
      <c r="L269" s="88"/>
      <c r="M269" s="87"/>
      <c r="N269" s="114"/>
      <c r="O269" s="211"/>
    </row>
    <row r="270" spans="1:15" ht="26.25" customHeight="1" x14ac:dyDescent="0.25">
      <c r="A270" s="144"/>
      <c r="B270" s="153" t="s">
        <v>193</v>
      </c>
      <c r="C270" s="11">
        <v>2025</v>
      </c>
      <c r="D270" s="151">
        <f t="shared" si="60"/>
        <v>15000</v>
      </c>
      <c r="E270" s="141"/>
      <c r="F270" s="141"/>
      <c r="G270" s="141">
        <v>15000</v>
      </c>
      <c r="H270" s="141"/>
      <c r="I270" s="141"/>
      <c r="J270" s="150"/>
      <c r="K270" s="124"/>
      <c r="L270" s="88"/>
      <c r="M270" s="87"/>
      <c r="N270" s="114"/>
      <c r="O270" s="211"/>
    </row>
    <row r="271" spans="1:15" ht="26.25" customHeight="1" x14ac:dyDescent="0.25">
      <c r="A271" s="144"/>
      <c r="B271" s="153" t="s">
        <v>148</v>
      </c>
      <c r="C271" s="11">
        <v>2025</v>
      </c>
      <c r="D271" s="151">
        <f t="shared" si="60"/>
        <v>9070</v>
      </c>
      <c r="E271" s="141"/>
      <c r="F271" s="141"/>
      <c r="G271" s="141">
        <v>9070</v>
      </c>
      <c r="H271" s="141"/>
      <c r="I271" s="141"/>
      <c r="J271" s="150"/>
      <c r="K271" s="124"/>
      <c r="L271" s="88"/>
      <c r="M271" s="87"/>
      <c r="N271" s="114"/>
      <c r="O271" s="211"/>
    </row>
    <row r="272" spans="1:15" x14ac:dyDescent="0.25">
      <c r="A272" s="144"/>
      <c r="B272" s="153" t="s">
        <v>149</v>
      </c>
      <c r="C272" s="11">
        <v>2025</v>
      </c>
      <c r="D272" s="151">
        <f t="shared" si="60"/>
        <v>2890</v>
      </c>
      <c r="E272" s="141"/>
      <c r="F272" s="141">
        <v>2890</v>
      </c>
      <c r="G272" s="141"/>
      <c r="H272" s="141"/>
      <c r="I272" s="141"/>
      <c r="J272" s="150"/>
      <c r="K272" s="124"/>
      <c r="L272" s="88"/>
      <c r="M272" s="87"/>
      <c r="N272" s="114"/>
      <c r="O272" s="211"/>
    </row>
    <row r="273" spans="1:15" ht="26.25" customHeight="1" x14ac:dyDescent="0.25">
      <c r="A273" s="251" t="s">
        <v>19</v>
      </c>
      <c r="B273" s="252"/>
      <c r="C273" s="137"/>
      <c r="D273" s="40">
        <f t="shared" si="60"/>
        <v>1875</v>
      </c>
      <c r="E273" s="141">
        <f t="shared" ref="E273:N273" si="65">E274</f>
        <v>0</v>
      </c>
      <c r="F273" s="139">
        <f t="shared" si="65"/>
        <v>1875</v>
      </c>
      <c r="G273" s="139">
        <f t="shared" si="65"/>
        <v>0</v>
      </c>
      <c r="H273" s="139">
        <f t="shared" si="65"/>
        <v>0</v>
      </c>
      <c r="I273" s="139">
        <f t="shared" si="65"/>
        <v>0</v>
      </c>
      <c r="J273" s="24">
        <f t="shared" si="65"/>
        <v>0</v>
      </c>
      <c r="K273" s="125">
        <f t="shared" si="65"/>
        <v>0</v>
      </c>
      <c r="L273" s="78">
        <f t="shared" si="65"/>
        <v>0</v>
      </c>
      <c r="M273" s="25">
        <f t="shared" si="65"/>
        <v>0</v>
      </c>
      <c r="N273" s="25">
        <f t="shared" si="65"/>
        <v>0</v>
      </c>
      <c r="O273" s="89"/>
    </row>
    <row r="274" spans="1:15" ht="25.5" x14ac:dyDescent="0.25">
      <c r="A274" s="59"/>
      <c r="B274" s="54" t="s">
        <v>146</v>
      </c>
      <c r="C274" s="55"/>
      <c r="D274" s="57">
        <f t="shared" si="60"/>
        <v>1875</v>
      </c>
      <c r="E274" s="57">
        <f t="shared" ref="E274:N274" si="66">SUM(E275:E276)</f>
        <v>0</v>
      </c>
      <c r="F274" s="57">
        <f t="shared" si="66"/>
        <v>1875</v>
      </c>
      <c r="G274" s="57">
        <f t="shared" si="66"/>
        <v>0</v>
      </c>
      <c r="H274" s="57">
        <f t="shared" si="66"/>
        <v>0</v>
      </c>
      <c r="I274" s="57">
        <f t="shared" si="66"/>
        <v>0</v>
      </c>
      <c r="J274" s="49">
        <f t="shared" si="66"/>
        <v>0</v>
      </c>
      <c r="K274" s="56">
        <f t="shared" si="66"/>
        <v>0</v>
      </c>
      <c r="L274" s="57">
        <f t="shared" si="66"/>
        <v>0</v>
      </c>
      <c r="M274" s="50">
        <f t="shared" si="66"/>
        <v>0</v>
      </c>
      <c r="N274" s="50">
        <f t="shared" si="66"/>
        <v>0</v>
      </c>
      <c r="O274" s="51"/>
    </row>
    <row r="275" spans="1:15" ht="15.75" customHeight="1" x14ac:dyDescent="0.25">
      <c r="A275" s="253"/>
      <c r="B275" s="243" t="s">
        <v>150</v>
      </c>
      <c r="C275" s="28">
        <v>2024</v>
      </c>
      <c r="D275" s="157">
        <v>3750</v>
      </c>
      <c r="E275" s="244"/>
      <c r="F275" s="244">
        <v>1875</v>
      </c>
      <c r="G275" s="244"/>
      <c r="H275" s="244"/>
      <c r="I275" s="244"/>
      <c r="J275" s="245"/>
      <c r="K275" s="246"/>
      <c r="L275" s="232"/>
      <c r="M275" s="232"/>
      <c r="N275" s="224"/>
      <c r="O275" s="356"/>
    </row>
    <row r="276" spans="1:15" ht="19.5" customHeight="1" x14ac:dyDescent="0.25">
      <c r="A276" s="253"/>
      <c r="B276" s="243"/>
      <c r="C276" s="11">
        <v>2025</v>
      </c>
      <c r="D276" s="151">
        <f>F275</f>
        <v>1875</v>
      </c>
      <c r="E276" s="244"/>
      <c r="F276" s="244"/>
      <c r="G276" s="244"/>
      <c r="H276" s="244"/>
      <c r="I276" s="244"/>
      <c r="J276" s="245"/>
      <c r="K276" s="247"/>
      <c r="L276" s="233"/>
      <c r="M276" s="233"/>
      <c r="N276" s="225"/>
      <c r="O276" s="357"/>
    </row>
    <row r="277" spans="1:15" ht="18" customHeight="1" x14ac:dyDescent="0.25">
      <c r="A277" s="239" t="s">
        <v>48</v>
      </c>
      <c r="B277" s="240"/>
      <c r="C277" s="241"/>
      <c r="D277" s="40">
        <f>E277+F277+G277+H277+I277+J277+K277+L277+M277</f>
        <v>23000</v>
      </c>
      <c r="E277" s="139">
        <f t="shared" ref="E277:N278" si="67">E278</f>
        <v>0</v>
      </c>
      <c r="F277" s="139">
        <f t="shared" si="67"/>
        <v>0</v>
      </c>
      <c r="G277" s="139">
        <f t="shared" si="67"/>
        <v>23000</v>
      </c>
      <c r="H277" s="139">
        <f t="shared" si="67"/>
        <v>0</v>
      </c>
      <c r="I277" s="139">
        <f t="shared" si="67"/>
        <v>0</v>
      </c>
      <c r="J277" s="24">
        <f t="shared" si="67"/>
        <v>0</v>
      </c>
      <c r="K277" s="125">
        <f t="shared" si="67"/>
        <v>0</v>
      </c>
      <c r="L277" s="78">
        <f t="shared" si="67"/>
        <v>0</v>
      </c>
      <c r="M277" s="25">
        <f t="shared" si="67"/>
        <v>0</v>
      </c>
      <c r="N277" s="25">
        <f t="shared" si="67"/>
        <v>0</v>
      </c>
      <c r="O277" s="89"/>
    </row>
    <row r="278" spans="1:15" ht="12.75" customHeight="1" x14ac:dyDescent="0.25">
      <c r="A278" s="59"/>
      <c r="B278" s="54" t="s">
        <v>146</v>
      </c>
      <c r="C278" s="55"/>
      <c r="D278" s="57">
        <f>E278+F278+G278+H278+I278+J278+K278+L278+M278</f>
        <v>23000</v>
      </c>
      <c r="E278" s="57">
        <f t="shared" si="67"/>
        <v>0</v>
      </c>
      <c r="F278" s="57">
        <f t="shared" si="67"/>
        <v>0</v>
      </c>
      <c r="G278" s="57">
        <f t="shared" si="67"/>
        <v>23000</v>
      </c>
      <c r="H278" s="57">
        <f t="shared" si="67"/>
        <v>0</v>
      </c>
      <c r="I278" s="57">
        <f t="shared" si="67"/>
        <v>0</v>
      </c>
      <c r="J278" s="49">
        <f t="shared" si="67"/>
        <v>0</v>
      </c>
      <c r="K278" s="56">
        <f t="shared" si="67"/>
        <v>0</v>
      </c>
      <c r="L278" s="57">
        <f t="shared" si="67"/>
        <v>0</v>
      </c>
      <c r="M278" s="50">
        <f t="shared" si="67"/>
        <v>0</v>
      </c>
      <c r="N278" s="50">
        <f t="shared" si="67"/>
        <v>0</v>
      </c>
      <c r="O278" s="51"/>
    </row>
    <row r="279" spans="1:15" ht="32.25" customHeight="1" x14ac:dyDescent="0.25">
      <c r="A279" s="144"/>
      <c r="B279" s="153" t="s">
        <v>258</v>
      </c>
      <c r="C279" s="11">
        <v>2025</v>
      </c>
      <c r="D279" s="160">
        <f>E279+F279+G279+H279+I279+J279+K279+L279+M279</f>
        <v>23000</v>
      </c>
      <c r="E279" s="45"/>
      <c r="F279" s="45"/>
      <c r="G279" s="45">
        <v>23000</v>
      </c>
      <c r="H279" s="45"/>
      <c r="I279" s="45"/>
      <c r="J279" s="42"/>
      <c r="K279" s="43"/>
      <c r="L279" s="45"/>
      <c r="M279" s="44"/>
      <c r="N279" s="44"/>
      <c r="O279" s="221"/>
    </row>
    <row r="280" spans="1:15" ht="24" customHeight="1" x14ac:dyDescent="0.25">
      <c r="A280" s="251" t="s">
        <v>34</v>
      </c>
      <c r="B280" s="252"/>
      <c r="C280" s="135"/>
      <c r="D280" s="136"/>
      <c r="E280" s="45"/>
      <c r="F280" s="45"/>
      <c r="G280" s="45"/>
      <c r="H280" s="45"/>
      <c r="I280" s="45"/>
      <c r="J280" s="42"/>
      <c r="K280" s="43"/>
      <c r="L280" s="45"/>
      <c r="M280" s="44"/>
      <c r="N280" s="44"/>
      <c r="O280" s="221"/>
    </row>
    <row r="281" spans="1:15" ht="25.5" x14ac:dyDescent="0.25">
      <c r="A281" s="59"/>
      <c r="B281" s="54" t="s">
        <v>146</v>
      </c>
      <c r="C281" s="64"/>
      <c r="D281" s="159">
        <f>SUM(E281:N281)</f>
        <v>5000</v>
      </c>
      <c r="E281" s="68"/>
      <c r="F281" s="68"/>
      <c r="G281" s="68">
        <f>SUM(G282)</f>
        <v>5000</v>
      </c>
      <c r="H281" s="68"/>
      <c r="I281" s="68"/>
      <c r="J281" s="66"/>
      <c r="K281" s="65"/>
      <c r="L281" s="68"/>
      <c r="M281" s="67"/>
      <c r="N281" s="67">
        <f>N282</f>
        <v>0</v>
      </c>
      <c r="O281" s="222"/>
    </row>
    <row r="282" spans="1:15" x14ac:dyDescent="0.25">
      <c r="A282" s="144"/>
      <c r="B282" s="153" t="s">
        <v>136</v>
      </c>
      <c r="C282" s="11">
        <v>2025</v>
      </c>
      <c r="D282" s="151">
        <f>E282+F282+G282+H282+I282+J282+K282+L282+M282+N282</f>
        <v>5000</v>
      </c>
      <c r="E282" s="141"/>
      <c r="F282" s="141"/>
      <c r="G282" s="141">
        <v>5000</v>
      </c>
      <c r="H282" s="141"/>
      <c r="I282" s="141"/>
      <c r="J282" s="150"/>
      <c r="K282" s="124"/>
      <c r="L282" s="88"/>
      <c r="M282" s="87"/>
      <c r="N282" s="114"/>
      <c r="O282" s="211"/>
    </row>
    <row r="283" spans="1:15" ht="27.75" customHeight="1" x14ac:dyDescent="0.25">
      <c r="A283" s="251" t="s">
        <v>29</v>
      </c>
      <c r="B283" s="252"/>
      <c r="C283" s="137"/>
      <c r="D283" s="40">
        <f>E283+F283+G283+H283+I283+J283+K283+L283+M283</f>
        <v>274476</v>
      </c>
      <c r="E283" s="141">
        <f t="shared" ref="E283:N283" si="68">E284</f>
        <v>0</v>
      </c>
      <c r="F283" s="139">
        <f t="shared" si="68"/>
        <v>0</v>
      </c>
      <c r="G283" s="139">
        <f t="shared" si="68"/>
        <v>248115</v>
      </c>
      <c r="H283" s="139">
        <f t="shared" si="68"/>
        <v>0</v>
      </c>
      <c r="I283" s="139">
        <f t="shared" si="68"/>
        <v>0</v>
      </c>
      <c r="J283" s="24">
        <f t="shared" si="68"/>
        <v>26361</v>
      </c>
      <c r="K283" s="125">
        <f t="shared" si="68"/>
        <v>0</v>
      </c>
      <c r="L283" s="78">
        <f t="shared" si="68"/>
        <v>0</v>
      </c>
      <c r="M283" s="25">
        <f t="shared" si="68"/>
        <v>0</v>
      </c>
      <c r="N283" s="25">
        <f t="shared" si="68"/>
        <v>0</v>
      </c>
      <c r="O283" s="89"/>
    </row>
    <row r="284" spans="1:15" x14ac:dyDescent="0.25">
      <c r="A284" s="62"/>
      <c r="B284" s="63" t="s">
        <v>151</v>
      </c>
      <c r="C284" s="57"/>
      <c r="D284" s="57">
        <f>E284+F284+G284+H284+I284+J284+K284+L284+M284</f>
        <v>274476</v>
      </c>
      <c r="E284" s="57">
        <f t="shared" ref="E284:N284" si="69">SUM(E285:E313)</f>
        <v>0</v>
      </c>
      <c r="F284" s="57">
        <f t="shared" si="69"/>
        <v>0</v>
      </c>
      <c r="G284" s="57">
        <f t="shared" si="69"/>
        <v>248115</v>
      </c>
      <c r="H284" s="57">
        <f t="shared" si="69"/>
        <v>0</v>
      </c>
      <c r="I284" s="57">
        <f t="shared" si="69"/>
        <v>0</v>
      </c>
      <c r="J284" s="162">
        <f t="shared" si="69"/>
        <v>26361</v>
      </c>
      <c r="K284" s="56">
        <f t="shared" si="69"/>
        <v>0</v>
      </c>
      <c r="L284" s="57">
        <f t="shared" si="69"/>
        <v>0</v>
      </c>
      <c r="M284" s="50">
        <f t="shared" si="69"/>
        <v>0</v>
      </c>
      <c r="N284" s="50">
        <f t="shared" si="69"/>
        <v>0</v>
      </c>
      <c r="O284" s="51"/>
    </row>
    <row r="285" spans="1:15" x14ac:dyDescent="0.25">
      <c r="A285" s="242"/>
      <c r="B285" s="243" t="s">
        <v>152</v>
      </c>
      <c r="C285" s="28">
        <v>2024</v>
      </c>
      <c r="D285" s="157">
        <v>1800</v>
      </c>
      <c r="E285" s="244" t="s">
        <v>153</v>
      </c>
      <c r="F285" s="244"/>
      <c r="G285" s="244">
        <v>1543</v>
      </c>
      <c r="H285" s="244"/>
      <c r="I285" s="248"/>
      <c r="J285" s="249"/>
      <c r="K285" s="246"/>
      <c r="L285" s="232"/>
      <c r="M285" s="232"/>
      <c r="N285" s="224"/>
      <c r="O285" s="356"/>
    </row>
    <row r="286" spans="1:15" x14ac:dyDescent="0.25">
      <c r="A286" s="242"/>
      <c r="B286" s="243"/>
      <c r="C286" s="11">
        <v>2025</v>
      </c>
      <c r="D286" s="151">
        <v>1543</v>
      </c>
      <c r="E286" s="244"/>
      <c r="F286" s="244"/>
      <c r="G286" s="244"/>
      <c r="H286" s="244"/>
      <c r="I286" s="248"/>
      <c r="J286" s="249"/>
      <c r="K286" s="247"/>
      <c r="L286" s="233"/>
      <c r="M286" s="233"/>
      <c r="N286" s="225"/>
      <c r="O286" s="357"/>
    </row>
    <row r="287" spans="1:15" x14ac:dyDescent="0.25">
      <c r="A287" s="254"/>
      <c r="B287" s="243" t="s">
        <v>154</v>
      </c>
      <c r="C287" s="28">
        <v>2024</v>
      </c>
      <c r="D287" s="157">
        <v>2526</v>
      </c>
      <c r="E287" s="244" t="s">
        <v>153</v>
      </c>
      <c r="F287" s="244"/>
      <c r="G287" s="244">
        <v>2526</v>
      </c>
      <c r="H287" s="244"/>
      <c r="I287" s="244"/>
      <c r="J287" s="245"/>
      <c r="K287" s="246"/>
      <c r="L287" s="232"/>
      <c r="M287" s="232"/>
      <c r="N287" s="224"/>
      <c r="O287" s="356"/>
    </row>
    <row r="288" spans="1:15" x14ac:dyDescent="0.25">
      <c r="A288" s="254"/>
      <c r="B288" s="243"/>
      <c r="C288" s="11">
        <v>2025</v>
      </c>
      <c r="D288" s="151">
        <v>2526</v>
      </c>
      <c r="E288" s="244"/>
      <c r="F288" s="244"/>
      <c r="G288" s="244"/>
      <c r="H288" s="244"/>
      <c r="I288" s="244"/>
      <c r="J288" s="245"/>
      <c r="K288" s="247"/>
      <c r="L288" s="233"/>
      <c r="M288" s="233"/>
      <c r="N288" s="225"/>
      <c r="O288" s="357"/>
    </row>
    <row r="289" spans="1:15" x14ac:dyDescent="0.25">
      <c r="A289" s="242"/>
      <c r="B289" s="243" t="s">
        <v>155</v>
      </c>
      <c r="C289" s="28">
        <v>2024</v>
      </c>
      <c r="D289" s="157">
        <v>3829</v>
      </c>
      <c r="E289" s="244"/>
      <c r="F289" s="244"/>
      <c r="G289" s="244">
        <v>3829</v>
      </c>
      <c r="H289" s="244"/>
      <c r="I289" s="244"/>
      <c r="J289" s="245"/>
      <c r="K289" s="246"/>
      <c r="L289" s="232"/>
      <c r="M289" s="232"/>
      <c r="N289" s="224"/>
      <c r="O289" s="356"/>
    </row>
    <row r="290" spans="1:15" x14ac:dyDescent="0.25">
      <c r="A290" s="242"/>
      <c r="B290" s="243"/>
      <c r="C290" s="11">
        <v>2025</v>
      </c>
      <c r="D290" s="151">
        <f>E289+F289+G289+H289+I289+J289+K289+L289+M289</f>
        <v>3829</v>
      </c>
      <c r="E290" s="244"/>
      <c r="F290" s="244"/>
      <c r="G290" s="244"/>
      <c r="H290" s="244"/>
      <c r="I290" s="244"/>
      <c r="J290" s="245"/>
      <c r="K290" s="247"/>
      <c r="L290" s="233"/>
      <c r="M290" s="233"/>
      <c r="N290" s="225"/>
      <c r="O290" s="357"/>
    </row>
    <row r="291" spans="1:15" x14ac:dyDescent="0.25">
      <c r="A291" s="242"/>
      <c r="B291" s="243" t="s">
        <v>156</v>
      </c>
      <c r="C291" s="28">
        <v>2024</v>
      </c>
      <c r="D291" s="157">
        <v>33233</v>
      </c>
      <c r="E291" s="244"/>
      <c r="F291" s="244"/>
      <c r="G291" s="244">
        <v>31000</v>
      </c>
      <c r="H291" s="244"/>
      <c r="I291" s="244"/>
      <c r="J291" s="245"/>
      <c r="K291" s="246"/>
      <c r="L291" s="232"/>
      <c r="M291" s="232"/>
      <c r="N291" s="224"/>
      <c r="O291" s="356"/>
    </row>
    <row r="292" spans="1:15" x14ac:dyDescent="0.25">
      <c r="A292" s="242"/>
      <c r="B292" s="243"/>
      <c r="C292" s="11">
        <v>2025</v>
      </c>
      <c r="D292" s="151">
        <f>E291+F291+G291+H291+I291+J291+K291+L291+M291</f>
        <v>31000</v>
      </c>
      <c r="E292" s="244"/>
      <c r="F292" s="244"/>
      <c r="G292" s="244"/>
      <c r="H292" s="244"/>
      <c r="I292" s="244"/>
      <c r="J292" s="245"/>
      <c r="K292" s="247"/>
      <c r="L292" s="233"/>
      <c r="M292" s="233"/>
      <c r="N292" s="225"/>
      <c r="O292" s="357"/>
    </row>
    <row r="293" spans="1:15" ht="25.5" x14ac:dyDescent="0.25">
      <c r="A293" s="144"/>
      <c r="B293" s="145" t="s">
        <v>157</v>
      </c>
      <c r="C293" s="11">
        <v>2025</v>
      </c>
      <c r="D293" s="151">
        <f>E293+F293+G293+H293+I293+J293+K293+L293+M293</f>
        <v>7000</v>
      </c>
      <c r="E293" s="141"/>
      <c r="F293" s="141"/>
      <c r="G293" s="141">
        <v>7000</v>
      </c>
      <c r="H293" s="141"/>
      <c r="I293" s="141"/>
      <c r="J293" s="150"/>
      <c r="K293" s="124"/>
      <c r="L293" s="88"/>
      <c r="M293" s="87"/>
      <c r="N293" s="114"/>
      <c r="O293" s="211"/>
    </row>
    <row r="294" spans="1:15" ht="25.5" x14ac:dyDescent="0.25">
      <c r="A294" s="144"/>
      <c r="B294" s="145" t="s">
        <v>158</v>
      </c>
      <c r="C294" s="11">
        <v>2025</v>
      </c>
      <c r="D294" s="141">
        <f>E294+F294+G294+H294+I294+J294+K294+L294+M294</f>
        <v>20000</v>
      </c>
      <c r="E294" s="33"/>
      <c r="F294" s="141"/>
      <c r="G294" s="141">
        <v>20000</v>
      </c>
      <c r="H294" s="141"/>
      <c r="I294" s="141"/>
      <c r="J294" s="150"/>
      <c r="K294" s="124"/>
      <c r="L294" s="88"/>
      <c r="M294" s="87"/>
      <c r="N294" s="114"/>
      <c r="O294" s="211"/>
    </row>
    <row r="295" spans="1:15" ht="38.25" x14ac:dyDescent="0.25">
      <c r="A295" s="144"/>
      <c r="B295" s="145" t="s">
        <v>159</v>
      </c>
      <c r="C295" s="11">
        <v>2025</v>
      </c>
      <c r="D295" s="141">
        <f>E295+F295+G295+H295+I295+J295+K295+L295+M295</f>
        <v>18500</v>
      </c>
      <c r="E295" s="33"/>
      <c r="F295" s="141"/>
      <c r="G295" s="141">
        <v>18500</v>
      </c>
      <c r="H295" s="141"/>
      <c r="I295" s="141"/>
      <c r="J295" s="150"/>
      <c r="K295" s="124"/>
      <c r="L295" s="88"/>
      <c r="M295" s="87"/>
      <c r="N295" s="114"/>
      <c r="O295" s="211"/>
    </row>
    <row r="296" spans="1:15" x14ac:dyDescent="0.25">
      <c r="A296" s="144"/>
      <c r="B296" s="153" t="s">
        <v>160</v>
      </c>
      <c r="C296" s="11">
        <v>2025</v>
      </c>
      <c r="D296" s="151">
        <f>E296+F296+G296+H296+I296+J296+K296+L296+M296</f>
        <v>8000</v>
      </c>
      <c r="E296" s="141"/>
      <c r="F296" s="141"/>
      <c r="G296" s="141">
        <v>8000</v>
      </c>
      <c r="H296" s="141"/>
      <c r="I296" s="141"/>
      <c r="J296" s="150"/>
      <c r="K296" s="124"/>
      <c r="L296" s="88"/>
      <c r="M296" s="87"/>
      <c r="N296" s="114"/>
      <c r="O296" s="211"/>
    </row>
    <row r="297" spans="1:15" x14ac:dyDescent="0.25">
      <c r="A297" s="242"/>
      <c r="B297" s="243" t="s">
        <v>161</v>
      </c>
      <c r="C297" s="28">
        <v>2024</v>
      </c>
      <c r="D297" s="157">
        <v>202776</v>
      </c>
      <c r="E297" s="244"/>
      <c r="F297" s="244"/>
      <c r="G297" s="244">
        <v>30417</v>
      </c>
      <c r="H297" s="244"/>
      <c r="I297" s="244"/>
      <c r="J297" s="245">
        <v>26361</v>
      </c>
      <c r="K297" s="246"/>
      <c r="L297" s="232"/>
      <c r="M297" s="232"/>
      <c r="N297" s="224"/>
      <c r="O297" s="356"/>
    </row>
    <row r="298" spans="1:15" x14ac:dyDescent="0.25">
      <c r="A298" s="242"/>
      <c r="B298" s="243"/>
      <c r="C298" s="11">
        <v>2025</v>
      </c>
      <c r="D298" s="151">
        <f>E297+F297+G297+H297+I297+J297+K297+L297+M297</f>
        <v>56778</v>
      </c>
      <c r="E298" s="244"/>
      <c r="F298" s="244"/>
      <c r="G298" s="244"/>
      <c r="H298" s="244"/>
      <c r="I298" s="244"/>
      <c r="J298" s="245"/>
      <c r="K298" s="247"/>
      <c r="L298" s="233"/>
      <c r="M298" s="233"/>
      <c r="N298" s="225"/>
      <c r="O298" s="357"/>
    </row>
    <row r="299" spans="1:15" ht="38.25" x14ac:dyDescent="0.25">
      <c r="A299" s="144"/>
      <c r="B299" s="145" t="s">
        <v>162</v>
      </c>
      <c r="C299" s="11">
        <v>2025</v>
      </c>
      <c r="D299" s="151">
        <f t="shared" ref="D299:D315" si="70">E299+F299+G299+H299+I299+J299+K299+L299+M299</f>
        <v>14800</v>
      </c>
      <c r="E299" s="141"/>
      <c r="F299" s="141"/>
      <c r="G299" s="141">
        <v>14800</v>
      </c>
      <c r="H299" s="141"/>
      <c r="I299" s="141"/>
      <c r="J299" s="150"/>
      <c r="K299" s="124"/>
      <c r="L299" s="88"/>
      <c r="M299" s="87"/>
      <c r="N299" s="114"/>
      <c r="O299" s="211"/>
    </row>
    <row r="300" spans="1:15" ht="25.5" x14ac:dyDescent="0.25">
      <c r="A300" s="144"/>
      <c r="B300" s="145" t="s">
        <v>163</v>
      </c>
      <c r="C300" s="11">
        <v>2025</v>
      </c>
      <c r="D300" s="151">
        <f t="shared" si="70"/>
        <v>4800</v>
      </c>
      <c r="E300" s="141"/>
      <c r="F300" s="141"/>
      <c r="G300" s="141">
        <v>4800</v>
      </c>
      <c r="H300" s="141"/>
      <c r="I300" s="141"/>
      <c r="J300" s="150"/>
      <c r="K300" s="124"/>
      <c r="L300" s="88"/>
      <c r="M300" s="87"/>
      <c r="N300" s="114"/>
      <c r="O300" s="211"/>
    </row>
    <row r="301" spans="1:15" ht="25.5" x14ac:dyDescent="0.25">
      <c r="A301" s="144"/>
      <c r="B301" s="145" t="s">
        <v>164</v>
      </c>
      <c r="C301" s="11">
        <v>2025</v>
      </c>
      <c r="D301" s="151">
        <f t="shared" si="70"/>
        <v>3400</v>
      </c>
      <c r="E301" s="141"/>
      <c r="F301" s="141"/>
      <c r="G301" s="141">
        <v>3400</v>
      </c>
      <c r="H301" s="141"/>
      <c r="I301" s="141"/>
      <c r="J301" s="150"/>
      <c r="K301" s="124"/>
      <c r="L301" s="88"/>
      <c r="M301" s="87"/>
      <c r="N301" s="114"/>
      <c r="O301" s="211"/>
    </row>
    <row r="302" spans="1:15" ht="25.5" x14ac:dyDescent="0.25">
      <c r="A302" s="144"/>
      <c r="B302" s="145" t="s">
        <v>165</v>
      </c>
      <c r="C302" s="11">
        <v>2025</v>
      </c>
      <c r="D302" s="151">
        <f t="shared" si="70"/>
        <v>5800</v>
      </c>
      <c r="E302" s="141"/>
      <c r="F302" s="141"/>
      <c r="G302" s="141">
        <v>5800</v>
      </c>
      <c r="H302" s="141"/>
      <c r="I302" s="141"/>
      <c r="J302" s="150"/>
      <c r="K302" s="124"/>
      <c r="L302" s="88"/>
      <c r="M302" s="87"/>
      <c r="N302" s="114"/>
      <c r="O302" s="211"/>
    </row>
    <row r="303" spans="1:15" ht="25.5" x14ac:dyDescent="0.25">
      <c r="A303" s="144"/>
      <c r="B303" s="145" t="s">
        <v>166</v>
      </c>
      <c r="C303" s="11">
        <v>2025</v>
      </c>
      <c r="D303" s="151">
        <f t="shared" si="70"/>
        <v>6400</v>
      </c>
      <c r="E303" s="141"/>
      <c r="F303" s="141"/>
      <c r="G303" s="141">
        <v>6400</v>
      </c>
      <c r="H303" s="141"/>
      <c r="I303" s="141"/>
      <c r="J303" s="150"/>
      <c r="K303" s="124"/>
      <c r="L303" s="88"/>
      <c r="M303" s="87"/>
      <c r="N303" s="114"/>
      <c r="O303" s="211"/>
    </row>
    <row r="304" spans="1:15" ht="25.5" x14ac:dyDescent="0.25">
      <c r="A304" s="144"/>
      <c r="B304" s="145" t="s">
        <v>167</v>
      </c>
      <c r="C304" s="11">
        <v>2025</v>
      </c>
      <c r="D304" s="151">
        <f t="shared" si="70"/>
        <v>17000</v>
      </c>
      <c r="E304" s="141"/>
      <c r="F304" s="141"/>
      <c r="G304" s="141">
        <v>17000</v>
      </c>
      <c r="H304" s="141"/>
      <c r="I304" s="141"/>
      <c r="J304" s="150"/>
      <c r="K304" s="124"/>
      <c r="L304" s="88"/>
      <c r="M304" s="87"/>
      <c r="N304" s="114"/>
      <c r="O304" s="211"/>
    </row>
    <row r="305" spans="1:15" ht="25.5" x14ac:dyDescent="0.25">
      <c r="A305" s="144"/>
      <c r="B305" s="145" t="s">
        <v>168</v>
      </c>
      <c r="C305" s="11">
        <v>2025</v>
      </c>
      <c r="D305" s="151">
        <f t="shared" si="70"/>
        <v>10000</v>
      </c>
      <c r="E305" s="141"/>
      <c r="F305" s="141"/>
      <c r="G305" s="141">
        <v>10000</v>
      </c>
      <c r="H305" s="141"/>
      <c r="I305" s="141"/>
      <c r="J305" s="150"/>
      <c r="K305" s="124"/>
      <c r="L305" s="88"/>
      <c r="M305" s="87"/>
      <c r="N305" s="114"/>
      <c r="O305" s="211"/>
    </row>
    <row r="306" spans="1:15" x14ac:dyDescent="0.25">
      <c r="A306" s="144"/>
      <c r="B306" s="145" t="s">
        <v>169</v>
      </c>
      <c r="C306" s="11">
        <v>2025</v>
      </c>
      <c r="D306" s="151">
        <f t="shared" si="70"/>
        <v>10000</v>
      </c>
      <c r="E306" s="141"/>
      <c r="F306" s="141"/>
      <c r="G306" s="141">
        <v>10000</v>
      </c>
      <c r="H306" s="141"/>
      <c r="I306" s="141"/>
      <c r="J306" s="150"/>
      <c r="K306" s="124"/>
      <c r="L306" s="88"/>
      <c r="M306" s="87"/>
      <c r="N306" s="114"/>
      <c r="O306" s="211"/>
    </row>
    <row r="307" spans="1:15" x14ac:dyDescent="0.25">
      <c r="A307" s="144"/>
      <c r="B307" s="145" t="s">
        <v>170</v>
      </c>
      <c r="C307" s="11">
        <v>2025</v>
      </c>
      <c r="D307" s="151">
        <f t="shared" si="70"/>
        <v>6000</v>
      </c>
      <c r="E307" s="141"/>
      <c r="F307" s="141"/>
      <c r="G307" s="141">
        <v>6000</v>
      </c>
      <c r="H307" s="141"/>
      <c r="I307" s="141"/>
      <c r="J307" s="150"/>
      <c r="K307" s="124"/>
      <c r="L307" s="88"/>
      <c r="M307" s="87"/>
      <c r="N307" s="114"/>
      <c r="O307" s="211"/>
    </row>
    <row r="308" spans="1:15" x14ac:dyDescent="0.25">
      <c r="A308" s="144"/>
      <c r="B308" s="145" t="s">
        <v>171</v>
      </c>
      <c r="C308" s="11">
        <v>2025</v>
      </c>
      <c r="D308" s="151">
        <f t="shared" si="70"/>
        <v>2100</v>
      </c>
      <c r="E308" s="141"/>
      <c r="F308" s="141"/>
      <c r="G308" s="141">
        <v>2100</v>
      </c>
      <c r="H308" s="141"/>
      <c r="I308" s="141"/>
      <c r="J308" s="150"/>
      <c r="K308" s="124"/>
      <c r="L308" s="88"/>
      <c r="M308" s="87"/>
      <c r="N308" s="114"/>
      <c r="O308" s="211"/>
    </row>
    <row r="309" spans="1:15" ht="25.5" x14ac:dyDescent="0.25">
      <c r="A309" s="144"/>
      <c r="B309" s="145" t="s">
        <v>172</v>
      </c>
      <c r="C309" s="11">
        <v>2025</v>
      </c>
      <c r="D309" s="151">
        <f t="shared" si="70"/>
        <v>5000</v>
      </c>
      <c r="E309" s="141"/>
      <c r="F309" s="141"/>
      <c r="G309" s="141">
        <v>5000</v>
      </c>
      <c r="H309" s="141"/>
      <c r="I309" s="141"/>
      <c r="J309" s="150"/>
      <c r="K309" s="124"/>
      <c r="L309" s="88"/>
      <c r="M309" s="87"/>
      <c r="N309" s="114"/>
      <c r="O309" s="211"/>
    </row>
    <row r="310" spans="1:15" x14ac:dyDescent="0.25">
      <c r="A310" s="144"/>
      <c r="B310" s="145" t="s">
        <v>261</v>
      </c>
      <c r="C310" s="11">
        <v>2025</v>
      </c>
      <c r="D310" s="151">
        <f t="shared" si="70"/>
        <v>7500</v>
      </c>
      <c r="E310" s="141"/>
      <c r="F310" s="141"/>
      <c r="G310" s="141">
        <v>7500</v>
      </c>
      <c r="H310" s="141"/>
      <c r="I310" s="141"/>
      <c r="J310" s="150"/>
      <c r="K310" s="124"/>
      <c r="L310" s="88"/>
      <c r="M310" s="87"/>
      <c r="N310" s="114"/>
      <c r="O310" s="211"/>
    </row>
    <row r="311" spans="1:15" ht="25.5" x14ac:dyDescent="0.25">
      <c r="A311" s="144"/>
      <c r="B311" s="145" t="s">
        <v>262</v>
      </c>
      <c r="C311" s="11">
        <v>2025</v>
      </c>
      <c r="D311" s="151">
        <f t="shared" si="70"/>
        <v>9000</v>
      </c>
      <c r="E311" s="141"/>
      <c r="F311" s="141"/>
      <c r="G311" s="141">
        <v>9000</v>
      </c>
      <c r="H311" s="141"/>
      <c r="I311" s="141"/>
      <c r="J311" s="150"/>
      <c r="K311" s="124"/>
      <c r="L311" s="88"/>
      <c r="M311" s="87"/>
      <c r="N311" s="114"/>
      <c r="O311" s="211"/>
    </row>
    <row r="312" spans="1:15" x14ac:dyDescent="0.25">
      <c r="A312" s="144"/>
      <c r="B312" s="145" t="s">
        <v>263</v>
      </c>
      <c r="C312" s="11">
        <v>2025</v>
      </c>
      <c r="D312" s="151">
        <f t="shared" si="70"/>
        <v>17000</v>
      </c>
      <c r="E312" s="141"/>
      <c r="F312" s="141"/>
      <c r="G312" s="141">
        <v>17000</v>
      </c>
      <c r="H312" s="141"/>
      <c r="I312" s="141"/>
      <c r="J312" s="150"/>
      <c r="K312" s="124"/>
      <c r="L312" s="88"/>
      <c r="M312" s="87"/>
      <c r="N312" s="114"/>
      <c r="O312" s="211"/>
    </row>
    <row r="313" spans="1:15" x14ac:dyDescent="0.25">
      <c r="A313" s="144"/>
      <c r="B313" s="145" t="s">
        <v>264</v>
      </c>
      <c r="C313" s="11">
        <v>2025</v>
      </c>
      <c r="D313" s="151">
        <f t="shared" si="70"/>
        <v>6500</v>
      </c>
      <c r="E313" s="141"/>
      <c r="F313" s="141"/>
      <c r="G313" s="141">
        <v>6500</v>
      </c>
      <c r="H313" s="141"/>
      <c r="I313" s="141"/>
      <c r="J313" s="150"/>
      <c r="K313" s="124"/>
      <c r="L313" s="88"/>
      <c r="M313" s="87"/>
      <c r="N313" s="114"/>
      <c r="O313" s="211"/>
    </row>
    <row r="314" spans="1:15" x14ac:dyDescent="0.25">
      <c r="A314" s="239" t="s">
        <v>34</v>
      </c>
      <c r="B314" s="240"/>
      <c r="C314" s="241"/>
      <c r="D314" s="40">
        <f t="shared" si="70"/>
        <v>531118</v>
      </c>
      <c r="E314" s="141">
        <f t="shared" ref="E314:N314" si="71">E315</f>
        <v>0</v>
      </c>
      <c r="F314" s="139">
        <f t="shared" si="71"/>
        <v>0</v>
      </c>
      <c r="G314" s="139">
        <f t="shared" si="71"/>
        <v>136438</v>
      </c>
      <c r="H314" s="139">
        <f t="shared" si="71"/>
        <v>0</v>
      </c>
      <c r="I314" s="139">
        <f t="shared" si="71"/>
        <v>394680</v>
      </c>
      <c r="J314" s="24">
        <f t="shared" si="71"/>
        <v>0</v>
      </c>
      <c r="K314" s="125">
        <f t="shared" si="71"/>
        <v>0</v>
      </c>
      <c r="L314" s="78">
        <f t="shared" si="71"/>
        <v>0</v>
      </c>
      <c r="M314" s="25">
        <f t="shared" si="71"/>
        <v>0</v>
      </c>
      <c r="N314" s="25">
        <f t="shared" si="71"/>
        <v>0</v>
      </c>
      <c r="O314" s="89"/>
    </row>
    <row r="315" spans="1:15" x14ac:dyDescent="0.25">
      <c r="A315" s="62"/>
      <c r="B315" s="54" t="s">
        <v>173</v>
      </c>
      <c r="C315" s="60"/>
      <c r="D315" s="57">
        <f t="shared" si="70"/>
        <v>531118</v>
      </c>
      <c r="E315" s="57">
        <f>SUM(E316:E320)</f>
        <v>0</v>
      </c>
      <c r="F315" s="57">
        <f t="shared" ref="F315:N315" si="72">SUM(F316:F320)</f>
        <v>0</v>
      </c>
      <c r="G315" s="57">
        <f t="shared" si="72"/>
        <v>136438</v>
      </c>
      <c r="H315" s="57">
        <f t="shared" si="72"/>
        <v>0</v>
      </c>
      <c r="I315" s="57">
        <f t="shared" si="72"/>
        <v>394680</v>
      </c>
      <c r="J315" s="49">
        <f t="shared" si="72"/>
        <v>0</v>
      </c>
      <c r="K315" s="56">
        <f t="shared" si="72"/>
        <v>0</v>
      </c>
      <c r="L315" s="52">
        <f t="shared" si="72"/>
        <v>0</v>
      </c>
      <c r="M315" s="52">
        <f t="shared" si="72"/>
        <v>0</v>
      </c>
      <c r="N315" s="197">
        <f t="shared" si="72"/>
        <v>0</v>
      </c>
      <c r="O315" s="51"/>
    </row>
    <row r="316" spans="1:15" x14ac:dyDescent="0.25">
      <c r="A316" s="242"/>
      <c r="B316" s="243" t="s">
        <v>174</v>
      </c>
      <c r="C316" s="28">
        <v>2024</v>
      </c>
      <c r="D316" s="157">
        <v>110000</v>
      </c>
      <c r="E316" s="244"/>
      <c r="F316" s="244"/>
      <c r="G316" s="244">
        <v>77638</v>
      </c>
      <c r="H316" s="244"/>
      <c r="I316" s="244"/>
      <c r="J316" s="245"/>
      <c r="K316" s="246"/>
      <c r="L316" s="232"/>
      <c r="M316" s="232"/>
      <c r="N316" s="224"/>
      <c r="O316" s="356"/>
    </row>
    <row r="317" spans="1:15" ht="14.25" customHeight="1" x14ac:dyDescent="0.25">
      <c r="A317" s="242"/>
      <c r="B317" s="243"/>
      <c r="C317" s="11">
        <v>2025</v>
      </c>
      <c r="D317" s="151">
        <f>E316+F316+G316+H316+I316+J316+K316+L316+M316</f>
        <v>77638</v>
      </c>
      <c r="E317" s="244"/>
      <c r="F317" s="244"/>
      <c r="G317" s="244"/>
      <c r="H317" s="244"/>
      <c r="I317" s="244"/>
      <c r="J317" s="245"/>
      <c r="K317" s="247"/>
      <c r="L317" s="233"/>
      <c r="M317" s="233"/>
      <c r="N317" s="225"/>
      <c r="O317" s="357"/>
    </row>
    <row r="318" spans="1:15" ht="29.25" customHeight="1" x14ac:dyDescent="0.25">
      <c r="A318" s="144"/>
      <c r="B318" s="145" t="s">
        <v>259</v>
      </c>
      <c r="C318" s="11">
        <v>2025</v>
      </c>
      <c r="D318" s="151">
        <f>E318+F318+G318+H318+I318+J318+K318+L318+M318</f>
        <v>58800</v>
      </c>
      <c r="E318" s="141"/>
      <c r="F318" s="141"/>
      <c r="G318" s="141">
        <v>58800</v>
      </c>
      <c r="H318" s="141"/>
      <c r="I318" s="141"/>
      <c r="J318" s="150"/>
      <c r="K318" s="119"/>
      <c r="L318" s="75"/>
      <c r="M318" s="76"/>
      <c r="N318" s="76"/>
      <c r="O318" s="211"/>
    </row>
    <row r="319" spans="1:15" ht="25.5" x14ac:dyDescent="0.25">
      <c r="A319" s="144"/>
      <c r="B319" s="153" t="s">
        <v>250</v>
      </c>
      <c r="C319" s="11">
        <v>2025</v>
      </c>
      <c r="D319" s="151">
        <f>E319+F319+G319+H319+I319+J319+K319+L319+M319</f>
        <v>200400</v>
      </c>
      <c r="E319" s="141"/>
      <c r="F319" s="141"/>
      <c r="G319" s="141"/>
      <c r="H319" s="141"/>
      <c r="I319" s="141">
        <v>200400</v>
      </c>
      <c r="J319" s="150"/>
      <c r="K319" s="124"/>
      <c r="L319" s="88"/>
      <c r="M319" s="87"/>
      <c r="N319" s="114"/>
      <c r="O319" s="211"/>
    </row>
    <row r="320" spans="1:15" ht="25.5" x14ac:dyDescent="0.25">
      <c r="A320" s="144"/>
      <c r="B320" s="153" t="s">
        <v>251</v>
      </c>
      <c r="C320" s="11">
        <v>2025</v>
      </c>
      <c r="D320" s="151">
        <f>E320+F320+G320+H320+I320+J320+K320+L320+M320</f>
        <v>194280</v>
      </c>
      <c r="E320" s="141"/>
      <c r="F320" s="141"/>
      <c r="G320" s="141"/>
      <c r="H320" s="141"/>
      <c r="I320" s="141">
        <v>194280</v>
      </c>
      <c r="J320" s="150"/>
      <c r="K320" s="124"/>
      <c r="L320" s="88"/>
      <c r="M320" s="87"/>
      <c r="N320" s="114"/>
      <c r="O320" s="211"/>
    </row>
    <row r="321" spans="1:15" x14ac:dyDescent="0.25">
      <c r="A321" s="255" t="s">
        <v>199</v>
      </c>
      <c r="B321" s="256"/>
      <c r="C321" s="256"/>
      <c r="D321" s="259"/>
      <c r="E321" s="250"/>
      <c r="F321" s="250"/>
      <c r="G321" s="250"/>
      <c r="H321" s="250"/>
      <c r="I321" s="250">
        <f>I324</f>
        <v>25704837</v>
      </c>
      <c r="J321" s="262"/>
      <c r="K321" s="333"/>
      <c r="L321" s="331"/>
      <c r="M321" s="331"/>
      <c r="N321" s="234"/>
      <c r="O321" s="368"/>
    </row>
    <row r="322" spans="1:15" x14ac:dyDescent="0.25">
      <c r="A322" s="257">
        <v>141</v>
      </c>
      <c r="B322" s="258" t="s">
        <v>144</v>
      </c>
      <c r="C322" s="256"/>
      <c r="D322" s="259">
        <f>E322+F322+G322+H322+I322+J322+K322+L322+M322</f>
        <v>0</v>
      </c>
      <c r="E322" s="250"/>
      <c r="F322" s="250"/>
      <c r="G322" s="250"/>
      <c r="H322" s="250"/>
      <c r="I322" s="250"/>
      <c r="J322" s="262"/>
      <c r="K322" s="334"/>
      <c r="L322" s="332"/>
      <c r="M322" s="332"/>
      <c r="N322" s="235"/>
      <c r="O322" s="369"/>
    </row>
    <row r="323" spans="1:15" ht="26.25" customHeight="1" x14ac:dyDescent="0.25">
      <c r="A323" s="251" t="s">
        <v>29</v>
      </c>
      <c r="B323" s="252"/>
      <c r="C323" s="137"/>
      <c r="D323" s="40"/>
      <c r="E323" s="141"/>
      <c r="F323" s="139"/>
      <c r="G323" s="139"/>
      <c r="H323" s="139"/>
      <c r="I323" s="139"/>
      <c r="J323" s="24"/>
      <c r="K323" s="125"/>
      <c r="L323" s="78"/>
      <c r="M323" s="25"/>
      <c r="N323" s="25"/>
      <c r="O323" s="89"/>
    </row>
    <row r="324" spans="1:15" ht="18.75" customHeight="1" x14ac:dyDescent="0.25">
      <c r="A324" s="62"/>
      <c r="B324" s="64" t="s">
        <v>255</v>
      </c>
      <c r="C324" s="60"/>
      <c r="D324" s="57">
        <f>SUM(D325:D339)</f>
        <v>25704837</v>
      </c>
      <c r="E324" s="57">
        <f t="shared" ref="E324:N324" si="73">SUM(E325:E339)</f>
        <v>0</v>
      </c>
      <c r="F324" s="57">
        <f t="shared" si="73"/>
        <v>0</v>
      </c>
      <c r="G324" s="57">
        <f t="shared" si="73"/>
        <v>0</v>
      </c>
      <c r="H324" s="57">
        <f t="shared" si="73"/>
        <v>0</v>
      </c>
      <c r="I324" s="57">
        <f>SUM(I325:I339)</f>
        <v>25704837</v>
      </c>
      <c r="J324" s="49">
        <f t="shared" si="73"/>
        <v>0</v>
      </c>
      <c r="K324" s="95">
        <f t="shared" si="73"/>
        <v>0</v>
      </c>
      <c r="L324" s="49">
        <f t="shared" si="73"/>
        <v>0</v>
      </c>
      <c r="M324" s="49">
        <f t="shared" si="73"/>
        <v>0</v>
      </c>
      <c r="N324" s="50">
        <f t="shared" si="73"/>
        <v>0</v>
      </c>
      <c r="O324" s="51"/>
    </row>
    <row r="325" spans="1:15" ht="38.25" x14ac:dyDescent="0.25">
      <c r="A325" s="100"/>
      <c r="B325" s="112" t="s">
        <v>200</v>
      </c>
      <c r="C325" s="90">
        <v>2025</v>
      </c>
      <c r="D325" s="91">
        <f>SUM(E325,G325,H325,I325)</f>
        <v>609182</v>
      </c>
      <c r="E325" s="91"/>
      <c r="F325" s="91"/>
      <c r="G325" s="91"/>
      <c r="H325" s="91"/>
      <c r="I325" s="91">
        <v>609182</v>
      </c>
      <c r="J325" s="101"/>
      <c r="K325" s="93"/>
      <c r="L325" s="91"/>
      <c r="M325" s="91"/>
      <c r="N325" s="92"/>
      <c r="O325" s="215"/>
    </row>
    <row r="326" spans="1:15" ht="38.25" x14ac:dyDescent="0.25">
      <c r="A326" s="100"/>
      <c r="B326" s="112" t="s">
        <v>201</v>
      </c>
      <c r="C326" s="90">
        <v>2025</v>
      </c>
      <c r="D326" s="91">
        <f>SUM(E326,G326,H326,I326)</f>
        <v>1284418</v>
      </c>
      <c r="E326" s="91"/>
      <c r="F326" s="91"/>
      <c r="G326" s="91"/>
      <c r="H326" s="91"/>
      <c r="I326" s="91">
        <v>1284418</v>
      </c>
      <c r="J326" s="101"/>
      <c r="K326" s="93"/>
      <c r="L326" s="91"/>
      <c r="M326" s="91"/>
      <c r="N326" s="92"/>
      <c r="O326" s="215"/>
    </row>
    <row r="327" spans="1:15" ht="38.25" x14ac:dyDescent="0.25">
      <c r="A327" s="100"/>
      <c r="B327" s="112" t="s">
        <v>203</v>
      </c>
      <c r="C327" s="90">
        <v>2025</v>
      </c>
      <c r="D327" s="91">
        <f>SUM(E327,G327,H327,I327)</f>
        <v>1577759</v>
      </c>
      <c r="E327" s="91"/>
      <c r="F327" s="91"/>
      <c r="G327" s="91"/>
      <c r="H327" s="91"/>
      <c r="I327" s="91">
        <v>1577759</v>
      </c>
      <c r="J327" s="101"/>
      <c r="K327" s="93"/>
      <c r="L327" s="91"/>
      <c r="M327" s="91"/>
      <c r="N327" s="92"/>
      <c r="O327" s="215"/>
    </row>
    <row r="328" spans="1:15" ht="38.25" x14ac:dyDescent="0.25">
      <c r="A328" s="100"/>
      <c r="B328" s="112" t="s">
        <v>202</v>
      </c>
      <c r="C328" s="90">
        <v>2025</v>
      </c>
      <c r="D328" s="91">
        <f>SUM(E328,G328,H328,I328)</f>
        <v>642607</v>
      </c>
      <c r="E328" s="91"/>
      <c r="F328" s="91"/>
      <c r="G328" s="91"/>
      <c r="H328" s="91"/>
      <c r="I328" s="91">
        <v>642607</v>
      </c>
      <c r="J328" s="101"/>
      <c r="K328" s="93"/>
      <c r="L328" s="91"/>
      <c r="M328" s="91"/>
      <c r="N328" s="92"/>
      <c r="O328" s="215"/>
    </row>
    <row r="329" spans="1:15" ht="38.25" x14ac:dyDescent="0.25">
      <c r="A329" s="100"/>
      <c r="B329" s="112" t="s">
        <v>204</v>
      </c>
      <c r="C329" s="90">
        <v>2025</v>
      </c>
      <c r="D329" s="91">
        <f t="shared" ref="D329:D339" si="74">SUM(E329:N329)</f>
        <v>3394515</v>
      </c>
      <c r="E329" s="91"/>
      <c r="F329" s="91"/>
      <c r="G329" s="91"/>
      <c r="H329" s="91"/>
      <c r="I329" s="91">
        <v>3394515</v>
      </c>
      <c r="J329" s="101"/>
      <c r="K329" s="93"/>
      <c r="L329" s="91"/>
      <c r="M329" s="91"/>
      <c r="N329" s="92"/>
      <c r="O329" s="215"/>
    </row>
    <row r="330" spans="1:15" ht="38.25" x14ac:dyDescent="0.25">
      <c r="A330" s="100"/>
      <c r="B330" s="112" t="s">
        <v>205</v>
      </c>
      <c r="C330" s="90">
        <v>2025</v>
      </c>
      <c r="D330" s="91">
        <f t="shared" si="74"/>
        <v>1779092</v>
      </c>
      <c r="E330" s="91"/>
      <c r="F330" s="91"/>
      <c r="G330" s="91"/>
      <c r="H330" s="91"/>
      <c r="I330" s="91">
        <v>1779092</v>
      </c>
      <c r="J330" s="101"/>
      <c r="K330" s="93"/>
      <c r="L330" s="91"/>
      <c r="M330" s="91"/>
      <c r="N330" s="92"/>
      <c r="O330" s="215"/>
    </row>
    <row r="331" spans="1:15" ht="38.25" x14ac:dyDescent="0.25">
      <c r="A331" s="100"/>
      <c r="B331" s="112" t="s">
        <v>206</v>
      </c>
      <c r="C331" s="90">
        <v>2025</v>
      </c>
      <c r="D331" s="91">
        <f t="shared" si="74"/>
        <v>2089503</v>
      </c>
      <c r="E331" s="91"/>
      <c r="F331" s="91"/>
      <c r="G331" s="91"/>
      <c r="H331" s="91"/>
      <c r="I331" s="91">
        <v>2089503</v>
      </c>
      <c r="J331" s="101"/>
      <c r="K331" s="93"/>
      <c r="L331" s="91"/>
      <c r="M331" s="91"/>
      <c r="N331" s="92"/>
      <c r="O331" s="215"/>
    </row>
    <row r="332" spans="1:15" ht="38.25" x14ac:dyDescent="0.25">
      <c r="A332" s="100"/>
      <c r="B332" s="112" t="s">
        <v>210</v>
      </c>
      <c r="C332" s="90">
        <v>2025</v>
      </c>
      <c r="D332" s="91">
        <f t="shared" si="74"/>
        <v>1699397</v>
      </c>
      <c r="E332" s="91"/>
      <c r="F332" s="91"/>
      <c r="G332" s="91"/>
      <c r="H332" s="91"/>
      <c r="I332" s="91">
        <v>1699397</v>
      </c>
      <c r="J332" s="101"/>
      <c r="K332" s="93"/>
      <c r="L332" s="91"/>
      <c r="M332" s="91"/>
      <c r="N332" s="92"/>
      <c r="O332" s="215"/>
    </row>
    <row r="333" spans="1:15" ht="38.25" x14ac:dyDescent="0.25">
      <c r="A333" s="100"/>
      <c r="B333" s="112" t="s">
        <v>211</v>
      </c>
      <c r="C333" s="90">
        <v>2025</v>
      </c>
      <c r="D333" s="91">
        <f t="shared" si="74"/>
        <v>2175441</v>
      </c>
      <c r="E333" s="91"/>
      <c r="F333" s="91"/>
      <c r="G333" s="91"/>
      <c r="H333" s="91"/>
      <c r="I333" s="91">
        <v>2175441</v>
      </c>
      <c r="J333" s="101"/>
      <c r="K333" s="93"/>
      <c r="L333" s="91"/>
      <c r="M333" s="91"/>
      <c r="N333" s="92"/>
      <c r="O333" s="215"/>
    </row>
    <row r="334" spans="1:15" ht="38.25" x14ac:dyDescent="0.25">
      <c r="A334" s="100"/>
      <c r="B334" s="112" t="s">
        <v>212</v>
      </c>
      <c r="C334" s="90">
        <v>2025</v>
      </c>
      <c r="D334" s="91">
        <f t="shared" si="74"/>
        <v>2308435</v>
      </c>
      <c r="E334" s="91"/>
      <c r="F334" s="91"/>
      <c r="G334" s="91"/>
      <c r="H334" s="91"/>
      <c r="I334" s="91">
        <v>2308435</v>
      </c>
      <c r="J334" s="101"/>
      <c r="K334" s="93"/>
      <c r="L334" s="91"/>
      <c r="M334" s="91"/>
      <c r="N334" s="92"/>
      <c r="O334" s="215"/>
    </row>
    <row r="335" spans="1:15" ht="38.25" x14ac:dyDescent="0.25">
      <c r="A335" s="100"/>
      <c r="B335" s="112" t="s">
        <v>213</v>
      </c>
      <c r="C335" s="90">
        <v>2025</v>
      </c>
      <c r="D335" s="91">
        <f t="shared" si="74"/>
        <v>1741122</v>
      </c>
      <c r="E335" s="91"/>
      <c r="F335" s="91"/>
      <c r="G335" s="91"/>
      <c r="H335" s="91"/>
      <c r="I335" s="91">
        <v>1741122</v>
      </c>
      <c r="J335" s="101"/>
      <c r="K335" s="93"/>
      <c r="L335" s="91"/>
      <c r="M335" s="91"/>
      <c r="N335" s="193"/>
      <c r="O335" s="212"/>
    </row>
    <row r="336" spans="1:15" ht="38.25" x14ac:dyDescent="0.25">
      <c r="A336" s="100"/>
      <c r="B336" s="112" t="s">
        <v>214</v>
      </c>
      <c r="C336" s="90">
        <v>2025</v>
      </c>
      <c r="D336" s="91">
        <f t="shared" si="74"/>
        <v>2497528</v>
      </c>
      <c r="E336" s="91"/>
      <c r="F336" s="91"/>
      <c r="G336" s="91"/>
      <c r="H336" s="91"/>
      <c r="I336" s="91">
        <v>2497528</v>
      </c>
      <c r="J336" s="101"/>
      <c r="K336" s="93"/>
      <c r="L336" s="91"/>
      <c r="M336" s="91"/>
      <c r="N336" s="193"/>
      <c r="O336" s="212"/>
    </row>
    <row r="337" spans="1:15" ht="38.25" x14ac:dyDescent="0.25">
      <c r="A337" s="100"/>
      <c r="B337" s="112" t="s">
        <v>215</v>
      </c>
      <c r="C337" s="90">
        <v>2025</v>
      </c>
      <c r="D337" s="91">
        <f t="shared" si="74"/>
        <v>1727825</v>
      </c>
      <c r="E337" s="91"/>
      <c r="F337" s="91"/>
      <c r="G337" s="91"/>
      <c r="H337" s="91"/>
      <c r="I337" s="91">
        <v>1727825</v>
      </c>
      <c r="J337" s="101"/>
      <c r="K337" s="93"/>
      <c r="L337" s="91"/>
      <c r="M337" s="91"/>
      <c r="N337" s="193"/>
      <c r="O337" s="212"/>
    </row>
    <row r="338" spans="1:15" ht="38.25" x14ac:dyDescent="0.25">
      <c r="A338" s="100"/>
      <c r="B338" s="112" t="s">
        <v>216</v>
      </c>
      <c r="C338" s="90">
        <v>2025</v>
      </c>
      <c r="D338" s="91">
        <f t="shared" si="74"/>
        <v>549898</v>
      </c>
      <c r="E338" s="91"/>
      <c r="F338" s="91"/>
      <c r="G338" s="91"/>
      <c r="H338" s="91"/>
      <c r="I338" s="91">
        <v>549898</v>
      </c>
      <c r="J338" s="101"/>
      <c r="K338" s="93"/>
      <c r="L338" s="91"/>
      <c r="M338" s="91"/>
      <c r="N338" s="193"/>
      <c r="O338" s="212"/>
    </row>
    <row r="339" spans="1:15" ht="39" thickBot="1" x14ac:dyDescent="0.3">
      <c r="A339" s="102"/>
      <c r="B339" s="103" t="s">
        <v>217</v>
      </c>
      <c r="C339" s="104">
        <v>2025</v>
      </c>
      <c r="D339" s="105">
        <f t="shared" si="74"/>
        <v>1628115</v>
      </c>
      <c r="E339" s="105"/>
      <c r="F339" s="105"/>
      <c r="G339" s="105"/>
      <c r="H339" s="105"/>
      <c r="I339" s="105">
        <v>1628115</v>
      </c>
      <c r="J339" s="107"/>
      <c r="K339" s="106"/>
      <c r="L339" s="105"/>
      <c r="M339" s="105"/>
      <c r="N339" s="199"/>
      <c r="O339" s="223"/>
    </row>
    <row r="340" spans="1:15" ht="15.75" x14ac:dyDescent="0.25">
      <c r="A340" s="7"/>
      <c r="B340" s="47"/>
      <c r="C340" s="48"/>
      <c r="D340" s="46"/>
      <c r="E340" s="46"/>
      <c r="F340" s="46"/>
      <c r="G340" s="46"/>
      <c r="H340" s="46"/>
      <c r="I340" s="94"/>
      <c r="J340" s="46"/>
      <c r="K340" s="46"/>
      <c r="L340" s="46"/>
      <c r="M340" s="46"/>
      <c r="N340" s="46"/>
      <c r="O340" s="46"/>
    </row>
    <row r="341" spans="1:15" ht="15.75" x14ac:dyDescent="0.25">
      <c r="A341" s="7"/>
      <c r="B341" s="47"/>
      <c r="C341" s="48"/>
      <c r="D341" s="46"/>
      <c r="E341" s="46"/>
      <c r="F341" s="46"/>
      <c r="G341" s="46"/>
      <c r="H341" s="46"/>
      <c r="I341" s="94"/>
      <c r="J341" s="46"/>
      <c r="K341" s="46"/>
      <c r="L341" s="46"/>
      <c r="M341" s="46"/>
      <c r="N341" s="46"/>
      <c r="O341" s="46"/>
    </row>
    <row r="342" spans="1:15" ht="15.75" x14ac:dyDescent="0.25">
      <c r="A342" s="7"/>
      <c r="B342" s="47"/>
      <c r="C342" s="48"/>
      <c r="D342" s="46"/>
      <c r="E342" s="46"/>
      <c r="F342" s="46"/>
      <c r="G342" s="46"/>
      <c r="H342" s="46"/>
      <c r="I342" s="94"/>
      <c r="J342" s="46"/>
      <c r="K342" s="46"/>
      <c r="L342" s="46"/>
      <c r="M342" s="46"/>
      <c r="N342" s="46"/>
      <c r="O342" s="46"/>
    </row>
    <row r="343" spans="1:15" ht="15.75" x14ac:dyDescent="0.25">
      <c r="A343" s="7"/>
      <c r="B343" s="47"/>
      <c r="C343" s="48"/>
      <c r="D343" s="46"/>
      <c r="E343" s="46"/>
      <c r="F343" s="46"/>
      <c r="G343" s="46"/>
      <c r="H343" s="46"/>
      <c r="I343" s="94"/>
      <c r="J343" s="46"/>
      <c r="K343" s="46"/>
      <c r="L343" s="46"/>
      <c r="M343" s="46"/>
      <c r="N343" s="46"/>
      <c r="O343" s="46"/>
    </row>
    <row r="344" spans="1:15" ht="15.75" x14ac:dyDescent="0.25">
      <c r="A344" s="7"/>
      <c r="B344" s="177"/>
      <c r="C344" s="46"/>
      <c r="D344" s="46"/>
      <c r="E344" s="46"/>
      <c r="F344" s="46"/>
      <c r="G344" s="46"/>
      <c r="H344" s="46"/>
      <c r="I344" s="94"/>
      <c r="J344" s="46"/>
      <c r="K344" s="46"/>
      <c r="L344" s="46"/>
      <c r="M344" s="46"/>
      <c r="N344" s="46"/>
      <c r="O344" s="46"/>
    </row>
    <row r="345" spans="1:15" ht="15.75" x14ac:dyDescent="0.25">
      <c r="A345" s="7"/>
      <c r="B345" s="177"/>
      <c r="C345" s="46"/>
      <c r="D345" s="46"/>
      <c r="E345" s="46"/>
      <c r="F345" s="46"/>
      <c r="G345" s="46"/>
      <c r="H345" s="46"/>
      <c r="I345" s="94"/>
      <c r="J345" s="46"/>
      <c r="K345" s="46"/>
      <c r="L345" s="46"/>
      <c r="M345" s="46"/>
      <c r="N345" s="46"/>
      <c r="O345" s="46"/>
    </row>
    <row r="346" spans="1:15" ht="15.75" x14ac:dyDescent="0.25">
      <c r="A346" s="7"/>
      <c r="B346" s="177"/>
      <c r="C346" s="46"/>
      <c r="D346" s="46"/>
      <c r="E346" s="46"/>
      <c r="F346" s="46"/>
      <c r="G346" s="46"/>
      <c r="H346" s="46"/>
      <c r="I346" s="94"/>
      <c r="J346" s="46"/>
      <c r="K346" s="46"/>
      <c r="L346" s="46"/>
      <c r="M346" s="46"/>
      <c r="N346" s="46"/>
      <c r="O346" s="46"/>
    </row>
    <row r="347" spans="1:15" ht="15.75" x14ac:dyDescent="0.25">
      <c r="A347" s="7"/>
      <c r="B347" s="177"/>
      <c r="C347" s="46"/>
      <c r="D347" s="46"/>
      <c r="E347" s="46"/>
      <c r="F347" s="46"/>
      <c r="G347" s="46"/>
      <c r="H347" s="46"/>
      <c r="I347" s="94"/>
      <c r="J347" s="46"/>
      <c r="K347" s="46"/>
      <c r="L347" s="46"/>
      <c r="M347" s="46"/>
      <c r="N347" s="46"/>
      <c r="O347" s="46"/>
    </row>
    <row r="348" spans="1:15" ht="15.75" x14ac:dyDescent="0.25">
      <c r="A348" s="7"/>
      <c r="B348" s="177"/>
      <c r="C348" s="46"/>
      <c r="D348" s="46"/>
      <c r="E348" s="46"/>
      <c r="F348" s="46"/>
      <c r="G348" s="46"/>
      <c r="H348" s="46"/>
      <c r="I348" s="94"/>
      <c r="J348" s="46"/>
      <c r="K348" s="46"/>
      <c r="L348" s="46"/>
      <c r="M348" s="46"/>
    </row>
    <row r="349" spans="1:15" ht="15.75" x14ac:dyDescent="0.25">
      <c r="B349" s="178"/>
    </row>
    <row r="351" spans="1:15" x14ac:dyDescent="0.25">
      <c r="J351"/>
    </row>
    <row r="352" spans="1:15" ht="15.75" x14ac:dyDescent="0.25">
      <c r="B352" s="12"/>
    </row>
  </sheetData>
  <mergeCells count="481">
    <mergeCell ref="A182:A183"/>
    <mergeCell ref="O287:O288"/>
    <mergeCell ref="O289:O290"/>
    <mergeCell ref="O291:O292"/>
    <mergeCell ref="O297:O298"/>
    <mergeCell ref="O316:O317"/>
    <mergeCell ref="O321:O322"/>
    <mergeCell ref="B182:B183"/>
    <mergeCell ref="E182:E183"/>
    <mergeCell ref="F182:F183"/>
    <mergeCell ref="G182:G183"/>
    <mergeCell ref="I182:I183"/>
    <mergeCell ref="J182:J183"/>
    <mergeCell ref="O182:O183"/>
    <mergeCell ref="O222:O223"/>
    <mergeCell ref="O225:O226"/>
    <mergeCell ref="O243:O244"/>
    <mergeCell ref="O245:O246"/>
    <mergeCell ref="O251:O252"/>
    <mergeCell ref="O256:O257"/>
    <mergeCell ref="O265:O266"/>
    <mergeCell ref="O275:O276"/>
    <mergeCell ref="O285:O286"/>
    <mergeCell ref="A258:A259"/>
    <mergeCell ref="O53:O54"/>
    <mergeCell ref="O57:O58"/>
    <mergeCell ref="O65:O66"/>
    <mergeCell ref="O101:O102"/>
    <mergeCell ref="O173:O174"/>
    <mergeCell ref="O176:O177"/>
    <mergeCell ref="O179:O180"/>
    <mergeCell ref="O200:O201"/>
    <mergeCell ref="O202:O203"/>
    <mergeCell ref="O7:O9"/>
    <mergeCell ref="O11:O12"/>
    <mergeCell ref="O15:O16"/>
    <mergeCell ref="O23:O24"/>
    <mergeCell ref="O26:O27"/>
    <mergeCell ref="O28:O29"/>
    <mergeCell ref="O35:O36"/>
    <mergeCell ref="O45:O46"/>
    <mergeCell ref="O49:O50"/>
    <mergeCell ref="B258:B259"/>
    <mergeCell ref="K26:K27"/>
    <mergeCell ref="K11:K12"/>
    <mergeCell ref="M7:M9"/>
    <mergeCell ref="L7:L9"/>
    <mergeCell ref="K7:K9"/>
    <mergeCell ref="M173:M174"/>
    <mergeCell ref="L173:L174"/>
    <mergeCell ref="K173:K174"/>
    <mergeCell ref="M101:M102"/>
    <mergeCell ref="L101:L102"/>
    <mergeCell ref="K101:K102"/>
    <mergeCell ref="K65:K66"/>
    <mergeCell ref="M57:M58"/>
    <mergeCell ref="L57:L58"/>
    <mergeCell ref="K57:K58"/>
    <mergeCell ref="M28:M29"/>
    <mergeCell ref="M15:M16"/>
    <mergeCell ref="M35:M36"/>
    <mergeCell ref="L35:L36"/>
    <mergeCell ref="M65:M66"/>
    <mergeCell ref="L245:L246"/>
    <mergeCell ref="K245:K246"/>
    <mergeCell ref="M243:M244"/>
    <mergeCell ref="L243:L244"/>
    <mergeCell ref="K243:K244"/>
    <mergeCell ref="K225:K226"/>
    <mergeCell ref="L179:L180"/>
    <mergeCell ref="K179:K180"/>
    <mergeCell ref="M176:M177"/>
    <mergeCell ref="L176:L177"/>
    <mergeCell ref="K176:K177"/>
    <mergeCell ref="K200:K201"/>
    <mergeCell ref="L200:L201"/>
    <mergeCell ref="M225:M226"/>
    <mergeCell ref="M208:M209"/>
    <mergeCell ref="M222:M223"/>
    <mergeCell ref="G28:G29"/>
    <mergeCell ref="H28:H29"/>
    <mergeCell ref="J28:J29"/>
    <mergeCell ref="L28:L29"/>
    <mergeCell ref="K28:K29"/>
    <mergeCell ref="M316:M317"/>
    <mergeCell ref="L316:L317"/>
    <mergeCell ref="K316:K317"/>
    <mergeCell ref="M291:M292"/>
    <mergeCell ref="L291:L292"/>
    <mergeCell ref="K291:K292"/>
    <mergeCell ref="M275:M276"/>
    <mergeCell ref="L275:L276"/>
    <mergeCell ref="K275:K276"/>
    <mergeCell ref="M287:M288"/>
    <mergeCell ref="M265:M266"/>
    <mergeCell ref="L265:L266"/>
    <mergeCell ref="K265:K266"/>
    <mergeCell ref="M256:M257"/>
    <mergeCell ref="L256:L257"/>
    <mergeCell ref="K256:K257"/>
    <mergeCell ref="L251:L252"/>
    <mergeCell ref="K251:K252"/>
    <mergeCell ref="M245:M246"/>
    <mergeCell ref="L321:L322"/>
    <mergeCell ref="M321:M322"/>
    <mergeCell ref="N321:N322"/>
    <mergeCell ref="A323:B323"/>
    <mergeCell ref="A321:C322"/>
    <mergeCell ref="D321:D322"/>
    <mergeCell ref="E321:E322"/>
    <mergeCell ref="F321:F322"/>
    <mergeCell ref="G321:G322"/>
    <mergeCell ref="H321:H322"/>
    <mergeCell ref="I321:I322"/>
    <mergeCell ref="J321:J322"/>
    <mergeCell ref="K321:K322"/>
    <mergeCell ref="N7:N9"/>
    <mergeCell ref="N11:N12"/>
    <mergeCell ref="E7:E9"/>
    <mergeCell ref="F7:F9"/>
    <mergeCell ref="A34:B34"/>
    <mergeCell ref="A35:A36"/>
    <mergeCell ref="B35:B36"/>
    <mergeCell ref="B3:J3"/>
    <mergeCell ref="B4:J4"/>
    <mergeCell ref="B5:J5"/>
    <mergeCell ref="L11:L12"/>
    <mergeCell ref="M11:M12"/>
    <mergeCell ref="L23:L24"/>
    <mergeCell ref="M23:M24"/>
    <mergeCell ref="A25:C25"/>
    <mergeCell ref="A26:A27"/>
    <mergeCell ref="B26:B27"/>
    <mergeCell ref="E26:E27"/>
    <mergeCell ref="F26:F27"/>
    <mergeCell ref="G26:G27"/>
    <mergeCell ref="M26:M27"/>
    <mergeCell ref="G7:G9"/>
    <mergeCell ref="J11:J12"/>
    <mergeCell ref="A14:C14"/>
    <mergeCell ref="A11:C12"/>
    <mergeCell ref="D11:D12"/>
    <mergeCell ref="E11:E12"/>
    <mergeCell ref="F11:F12"/>
    <mergeCell ref="G11:G12"/>
    <mergeCell ref="H11:H12"/>
    <mergeCell ref="I11:I12"/>
    <mergeCell ref="H7:H9"/>
    <mergeCell ref="I7:I9"/>
    <mergeCell ref="J7:J9"/>
    <mergeCell ref="A7:A9"/>
    <mergeCell ref="B7:B9"/>
    <mergeCell ref="C7:C8"/>
    <mergeCell ref="D7:D8"/>
    <mergeCell ref="L26:L27"/>
    <mergeCell ref="H15:H16"/>
    <mergeCell ref="I15:I16"/>
    <mergeCell ref="J15:J16"/>
    <mergeCell ref="K15:K16"/>
    <mergeCell ref="L15:L16"/>
    <mergeCell ref="A15:A16"/>
    <mergeCell ref="B15:B16"/>
    <mergeCell ref="E15:E16"/>
    <mergeCell ref="F15:F16"/>
    <mergeCell ref="G15:G16"/>
    <mergeCell ref="A17:C17"/>
    <mergeCell ref="A22:C22"/>
    <mergeCell ref="A23:A24"/>
    <mergeCell ref="B23:B24"/>
    <mergeCell ref="E23:E24"/>
    <mergeCell ref="F23:F24"/>
    <mergeCell ref="G23:G24"/>
    <mergeCell ref="H23:H24"/>
    <mergeCell ref="I23:I24"/>
    <mergeCell ref="J23:J24"/>
    <mergeCell ref="K23:K24"/>
    <mergeCell ref="H26:H27"/>
    <mergeCell ref="I26:I27"/>
    <mergeCell ref="J26:J27"/>
    <mergeCell ref="B45:B46"/>
    <mergeCell ref="E45:E46"/>
    <mergeCell ref="F45:F46"/>
    <mergeCell ref="G45:G46"/>
    <mergeCell ref="H45:H46"/>
    <mergeCell ref="H35:H36"/>
    <mergeCell ref="I35:I36"/>
    <mergeCell ref="J35:J36"/>
    <mergeCell ref="E35:E36"/>
    <mergeCell ref="F35:F36"/>
    <mergeCell ref="G35:G36"/>
    <mergeCell ref="I28:I29"/>
    <mergeCell ref="A44:C44"/>
    <mergeCell ref="K35:K36"/>
    <mergeCell ref="A28:A29"/>
    <mergeCell ref="B28:B29"/>
    <mergeCell ref="E28:E29"/>
    <mergeCell ref="F28:F29"/>
    <mergeCell ref="N53:N54"/>
    <mergeCell ref="A48:C48"/>
    <mergeCell ref="A49:A50"/>
    <mergeCell ref="B49:B50"/>
    <mergeCell ref="E49:E50"/>
    <mergeCell ref="F49:F50"/>
    <mergeCell ref="G49:G50"/>
    <mergeCell ref="I45:I46"/>
    <mergeCell ref="J45:J46"/>
    <mergeCell ref="K45:K46"/>
    <mergeCell ref="J53:J54"/>
    <mergeCell ref="K53:K54"/>
    <mergeCell ref="L53:L54"/>
    <mergeCell ref="M53:M54"/>
    <mergeCell ref="L45:L46"/>
    <mergeCell ref="M45:M46"/>
    <mergeCell ref="A45:A46"/>
    <mergeCell ref="A55:C55"/>
    <mergeCell ref="M49:M50"/>
    <mergeCell ref="A53:C54"/>
    <mergeCell ref="D53:D54"/>
    <mergeCell ref="E53:E54"/>
    <mergeCell ref="F53:F54"/>
    <mergeCell ref="G53:G54"/>
    <mergeCell ref="H53:H54"/>
    <mergeCell ref="I53:I54"/>
    <mergeCell ref="H49:H50"/>
    <mergeCell ref="I49:I50"/>
    <mergeCell ref="J49:J50"/>
    <mergeCell ref="K49:K50"/>
    <mergeCell ref="L49:L50"/>
    <mergeCell ref="H57:H58"/>
    <mergeCell ref="I57:I58"/>
    <mergeCell ref="J57:J58"/>
    <mergeCell ref="A57:A58"/>
    <mergeCell ref="B57:B58"/>
    <mergeCell ref="E57:E58"/>
    <mergeCell ref="F57:F58"/>
    <mergeCell ref="G57:G58"/>
    <mergeCell ref="L65:L66"/>
    <mergeCell ref="A59:B59"/>
    <mergeCell ref="A61:C61"/>
    <mergeCell ref="A65:A66"/>
    <mergeCell ref="B65:B66"/>
    <mergeCell ref="E65:E66"/>
    <mergeCell ref="F65:F66"/>
    <mergeCell ref="G65:G66"/>
    <mergeCell ref="H65:H66"/>
    <mergeCell ref="A68:B68"/>
    <mergeCell ref="A75:C75"/>
    <mergeCell ref="A101:A102"/>
    <mergeCell ref="B101:B102"/>
    <mergeCell ref="E101:E102"/>
    <mergeCell ref="F101:F102"/>
    <mergeCell ref="I65:I66"/>
    <mergeCell ref="J65:J66"/>
    <mergeCell ref="A160:B160"/>
    <mergeCell ref="I101:I102"/>
    <mergeCell ref="J101:J102"/>
    <mergeCell ref="A165:B165"/>
    <mergeCell ref="A173:A174"/>
    <mergeCell ref="B173:B174"/>
    <mergeCell ref="E173:E174"/>
    <mergeCell ref="F173:F174"/>
    <mergeCell ref="A107:C107"/>
    <mergeCell ref="A143:B143"/>
    <mergeCell ref="G101:G102"/>
    <mergeCell ref="H101:H102"/>
    <mergeCell ref="J176:J177"/>
    <mergeCell ref="I173:I174"/>
    <mergeCell ref="J173:J174"/>
    <mergeCell ref="H179:H180"/>
    <mergeCell ref="I179:I180"/>
    <mergeCell ref="J179:J180"/>
    <mergeCell ref="A179:A180"/>
    <mergeCell ref="B179:B180"/>
    <mergeCell ref="E179:E180"/>
    <mergeCell ref="F179:F180"/>
    <mergeCell ref="G179:G180"/>
    <mergeCell ref="A176:A177"/>
    <mergeCell ref="B176:B177"/>
    <mergeCell ref="E176:E177"/>
    <mergeCell ref="F176:F177"/>
    <mergeCell ref="G176:G177"/>
    <mergeCell ref="H176:H177"/>
    <mergeCell ref="G173:G174"/>
    <mergeCell ref="H173:H174"/>
    <mergeCell ref="I176:I177"/>
    <mergeCell ref="N202:N203"/>
    <mergeCell ref="F202:F203"/>
    <mergeCell ref="G202:G203"/>
    <mergeCell ref="H202:H203"/>
    <mergeCell ref="K202:K203"/>
    <mergeCell ref="L202:L203"/>
    <mergeCell ref="M202:M203"/>
    <mergeCell ref="A202:A203"/>
    <mergeCell ref="B202:B203"/>
    <mergeCell ref="E202:E203"/>
    <mergeCell ref="I202:I203"/>
    <mergeCell ref="J202:J203"/>
    <mergeCell ref="A200:A201"/>
    <mergeCell ref="B200:B201"/>
    <mergeCell ref="E200:E201"/>
    <mergeCell ref="F200:F201"/>
    <mergeCell ref="G200:G201"/>
    <mergeCell ref="H200:H201"/>
    <mergeCell ref="I200:I201"/>
    <mergeCell ref="J200:J201"/>
    <mergeCell ref="L225:L226"/>
    <mergeCell ref="K208:K209"/>
    <mergeCell ref="L208:L209"/>
    <mergeCell ref="A208:A209"/>
    <mergeCell ref="B208:B209"/>
    <mergeCell ref="E208:E209"/>
    <mergeCell ref="F208:F209"/>
    <mergeCell ref="G208:G209"/>
    <mergeCell ref="K222:K223"/>
    <mergeCell ref="L222:L223"/>
    <mergeCell ref="A222:A223"/>
    <mergeCell ref="B222:B223"/>
    <mergeCell ref="E222:E223"/>
    <mergeCell ref="F222:F223"/>
    <mergeCell ref="G222:G223"/>
    <mergeCell ref="H222:H223"/>
    <mergeCell ref="I222:I223"/>
    <mergeCell ref="J222:J223"/>
    <mergeCell ref="H208:H209"/>
    <mergeCell ref="I208:I209"/>
    <mergeCell ref="J208:J209"/>
    <mergeCell ref="A225:A226"/>
    <mergeCell ref="B225:B226"/>
    <mergeCell ref="E225:E226"/>
    <mergeCell ref="F225:F226"/>
    <mergeCell ref="G225:G226"/>
    <mergeCell ref="H225:H226"/>
    <mergeCell ref="I225:I226"/>
    <mergeCell ref="J225:J226"/>
    <mergeCell ref="A232:C232"/>
    <mergeCell ref="A243:A244"/>
    <mergeCell ref="B243:B244"/>
    <mergeCell ref="E243:E244"/>
    <mergeCell ref="F243:F244"/>
    <mergeCell ref="G243:G244"/>
    <mergeCell ref="J245:J246"/>
    <mergeCell ref="A250:B250"/>
    <mergeCell ref="A245:A246"/>
    <mergeCell ref="B245:B246"/>
    <mergeCell ref="E245:E246"/>
    <mergeCell ref="F245:F246"/>
    <mergeCell ref="G245:G246"/>
    <mergeCell ref="H245:H246"/>
    <mergeCell ref="I245:I246"/>
    <mergeCell ref="H243:H244"/>
    <mergeCell ref="I243:I244"/>
    <mergeCell ref="J243:J244"/>
    <mergeCell ref="I275:I276"/>
    <mergeCell ref="J275:J276"/>
    <mergeCell ref="A280:B280"/>
    <mergeCell ref="G275:G276"/>
    <mergeCell ref="H256:H257"/>
    <mergeCell ref="I256:I257"/>
    <mergeCell ref="J256:J257"/>
    <mergeCell ref="H251:H252"/>
    <mergeCell ref="I251:I252"/>
    <mergeCell ref="J251:J252"/>
    <mergeCell ref="A251:A252"/>
    <mergeCell ref="B251:B252"/>
    <mergeCell ref="E251:E252"/>
    <mergeCell ref="F251:F252"/>
    <mergeCell ref="G251:G252"/>
    <mergeCell ref="A256:A257"/>
    <mergeCell ref="B256:B257"/>
    <mergeCell ref="E256:E257"/>
    <mergeCell ref="F256:F257"/>
    <mergeCell ref="G256:G257"/>
    <mergeCell ref="H275:H276"/>
    <mergeCell ref="H265:H266"/>
    <mergeCell ref="I265:I266"/>
    <mergeCell ref="J265:J266"/>
    <mergeCell ref="F265:F266"/>
    <mergeCell ref="G265:G266"/>
    <mergeCell ref="A267:B267"/>
    <mergeCell ref="A273:B273"/>
    <mergeCell ref="A275:A276"/>
    <mergeCell ref="B275:B276"/>
    <mergeCell ref="E275:E276"/>
    <mergeCell ref="F275:F276"/>
    <mergeCell ref="A287:A288"/>
    <mergeCell ref="B287:B288"/>
    <mergeCell ref="E287:E288"/>
    <mergeCell ref="F287:F288"/>
    <mergeCell ref="G287:G288"/>
    <mergeCell ref="A277:C277"/>
    <mergeCell ref="A283:B283"/>
    <mergeCell ref="A285:A286"/>
    <mergeCell ref="B285:B286"/>
    <mergeCell ref="E285:E286"/>
    <mergeCell ref="F285:F286"/>
    <mergeCell ref="A265:C266"/>
    <mergeCell ref="D265:D266"/>
    <mergeCell ref="E265:E266"/>
    <mergeCell ref="H287:H288"/>
    <mergeCell ref="G285:G286"/>
    <mergeCell ref="H285:H286"/>
    <mergeCell ref="I287:I288"/>
    <mergeCell ref="N287:N288"/>
    <mergeCell ref="N289:N290"/>
    <mergeCell ref="N291:N292"/>
    <mergeCell ref="K289:K290"/>
    <mergeCell ref="L289:L290"/>
    <mergeCell ref="M289:M290"/>
    <mergeCell ref="L285:L286"/>
    <mergeCell ref="I285:I286"/>
    <mergeCell ref="J285:J286"/>
    <mergeCell ref="K285:K286"/>
    <mergeCell ref="J287:J288"/>
    <mergeCell ref="K287:K288"/>
    <mergeCell ref="L287:L288"/>
    <mergeCell ref="G297:G298"/>
    <mergeCell ref="J316:J317"/>
    <mergeCell ref="A289:A290"/>
    <mergeCell ref="B289:B290"/>
    <mergeCell ref="E289:E290"/>
    <mergeCell ref="F289:F290"/>
    <mergeCell ref="G289:G290"/>
    <mergeCell ref="A291:A292"/>
    <mergeCell ref="B291:B292"/>
    <mergeCell ref="E291:E292"/>
    <mergeCell ref="F291:F292"/>
    <mergeCell ref="G291:G292"/>
    <mergeCell ref="H291:H292"/>
    <mergeCell ref="I291:I292"/>
    <mergeCell ref="J291:J292"/>
    <mergeCell ref="H289:H290"/>
    <mergeCell ref="I289:I290"/>
    <mergeCell ref="J289:J290"/>
    <mergeCell ref="N176:N177"/>
    <mergeCell ref="N179:N180"/>
    <mergeCell ref="N200:N201"/>
    <mergeCell ref="M200:M201"/>
    <mergeCell ref="A314:C314"/>
    <mergeCell ref="A316:A317"/>
    <mergeCell ref="B316:B317"/>
    <mergeCell ref="E316:E317"/>
    <mergeCell ref="F316:F317"/>
    <mergeCell ref="G316:G317"/>
    <mergeCell ref="H316:H317"/>
    <mergeCell ref="I316:I317"/>
    <mergeCell ref="H297:H298"/>
    <mergeCell ref="I297:I298"/>
    <mergeCell ref="J297:J298"/>
    <mergeCell ref="K297:K298"/>
    <mergeCell ref="L297:L298"/>
    <mergeCell ref="M297:M298"/>
    <mergeCell ref="A297:A298"/>
    <mergeCell ref="N297:N298"/>
    <mergeCell ref="N316:N317"/>
    <mergeCell ref="B297:B298"/>
    <mergeCell ref="E297:E298"/>
    <mergeCell ref="F297:F298"/>
    <mergeCell ref="N15:N16"/>
    <mergeCell ref="N23:N24"/>
    <mergeCell ref="N26:N27"/>
    <mergeCell ref="N28:N29"/>
    <mergeCell ref="N35:N36"/>
    <mergeCell ref="N45:N46"/>
    <mergeCell ref="N49:N50"/>
    <mergeCell ref="M285:M286"/>
    <mergeCell ref="M179:M180"/>
    <mergeCell ref="N275:N276"/>
    <mergeCell ref="N285:N286"/>
    <mergeCell ref="N208:N209"/>
    <mergeCell ref="N222:N223"/>
    <mergeCell ref="N225:N226"/>
    <mergeCell ref="N243:N244"/>
    <mergeCell ref="N245:N246"/>
    <mergeCell ref="N251:N252"/>
    <mergeCell ref="N256:N257"/>
    <mergeCell ref="N265:N266"/>
    <mergeCell ref="M251:M252"/>
    <mergeCell ref="N57:N58"/>
    <mergeCell ref="N65:N66"/>
    <mergeCell ref="N101:N102"/>
    <mergeCell ref="N173:N174"/>
  </mergeCells>
  <printOptions horizontalCentered="1"/>
  <pageMargins left="7.874015748031496E-2" right="7.874015748031496E-2" top="7.874015748031496E-2" bottom="7.874015748031496E-2" header="7.874015748031496E-2" footer="7.874015748031496E-2"/>
  <pageSetup paperSize="9" scale="60" fitToHeight="0" orientation="portrait" r:id="rId1"/>
  <ignoredErrors>
    <ignoredError sqref="F56 D18 D70 I11 I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2025-04-09T16:46:03Z</dcterms:modified>
</cp:coreProperties>
</file>