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-195" windowWidth="15330" windowHeight="4935" tabRatio="571"/>
  </bookViews>
  <sheets>
    <sheet name="Профес.п-ки" sheetId="2" r:id="rId1"/>
  </sheets>
  <calcPr calcId="145621"/>
</workbook>
</file>

<file path=xl/calcChain.xml><?xml version="1.0" encoding="utf-8"?>
<calcChain xmlns="http://schemas.openxmlformats.org/spreadsheetml/2006/main">
  <c r="BD7" i="2" l="1"/>
  <c r="BD6" i="2"/>
  <c r="BB7" i="2"/>
  <c r="BB6" i="2"/>
  <c r="BA7" i="2"/>
  <c r="BA6" i="2"/>
  <c r="AY7" i="2"/>
  <c r="AY6" i="2"/>
  <c r="AT7" i="2"/>
  <c r="AT6" i="2"/>
  <c r="AS7" i="2"/>
  <c r="AS6" i="2"/>
  <c r="AQ7" i="2"/>
  <c r="AQ6" i="2"/>
  <c r="J6" i="2"/>
  <c r="AL7" i="2"/>
  <c r="AL6" i="2"/>
  <c r="AK7" i="2"/>
  <c r="AK6" i="2"/>
  <c r="AJ7" i="2"/>
  <c r="AJ6" i="2"/>
  <c r="AJ8" i="2" s="1"/>
  <c r="AI7" i="2"/>
  <c r="AI6" i="2"/>
  <c r="AI8" i="2" s="1"/>
  <c r="AH7" i="2"/>
  <c r="AH6" i="2"/>
  <c r="AG8" i="2"/>
  <c r="R7" i="2"/>
  <c r="R6" i="2"/>
  <c r="P7" i="2"/>
  <c r="S7" i="2" s="1"/>
  <c r="P6" i="2"/>
  <c r="S6" i="2" s="1"/>
  <c r="G6" i="2"/>
  <c r="AZ6" i="2" l="1"/>
  <c r="U7" i="2"/>
  <c r="U6" i="2"/>
  <c r="I6" i="2"/>
  <c r="L6" i="2" s="1"/>
  <c r="AL8" i="2" l="1"/>
  <c r="AF8" i="2"/>
  <c r="AH8" i="2" l="1"/>
  <c r="AM8" i="2"/>
  <c r="AA6" i="2"/>
  <c r="Z6" i="2"/>
  <c r="Y6" i="2"/>
  <c r="AD6" i="2" s="1"/>
  <c r="AW8" i="2"/>
  <c r="AV8" i="2"/>
  <c r="AZ7" i="2"/>
  <c r="AR7" i="2"/>
  <c r="AR6" i="2"/>
  <c r="AO8" i="2"/>
  <c r="AN8" i="2"/>
  <c r="AE8" i="2"/>
  <c r="W8" i="2"/>
  <c r="V8" i="2"/>
  <c r="H6" i="2"/>
  <c r="H8" i="2" s="1"/>
  <c r="Q7" i="2"/>
  <c r="Q6" i="2"/>
  <c r="N8" i="2"/>
  <c r="M8" i="2"/>
  <c r="E8" i="2"/>
  <c r="L8" i="2" s="1"/>
  <c r="D8" i="2"/>
  <c r="Z7" i="2"/>
  <c r="Y7" i="2"/>
  <c r="G7" i="2"/>
  <c r="AA8" i="2" l="1"/>
  <c r="AB6" i="2"/>
  <c r="J8" i="2"/>
  <c r="I8" i="2"/>
  <c r="Q8" i="2"/>
  <c r="BC8" i="2"/>
  <c r="BA8" i="2"/>
  <c r="BB8" i="2"/>
  <c r="AU8" i="2"/>
  <c r="AS8" i="2"/>
  <c r="AZ8" i="2"/>
  <c r="Y8" i="2"/>
  <c r="AY8" i="2"/>
  <c r="AR8" i="2"/>
  <c r="T8" i="2"/>
  <c r="AQ8" i="2"/>
  <c r="AC8" i="2"/>
  <c r="AT8" i="2"/>
  <c r="AD8" i="2"/>
  <c r="Z8" i="2"/>
  <c r="K8" i="2"/>
  <c r="R8" i="2"/>
  <c r="P8" i="2"/>
  <c r="S8" i="2"/>
  <c r="G8" i="2"/>
  <c r="AK8" i="2" l="1"/>
  <c r="BD8" i="2"/>
  <c r="U8" i="2"/>
  <c r="AB8" i="2"/>
</calcChain>
</file>

<file path=xl/sharedStrings.xml><?xml version="1.0" encoding="utf-8"?>
<sst xmlns="http://schemas.openxmlformats.org/spreadsheetml/2006/main" count="72" uniqueCount="30">
  <si>
    <t>училище</t>
  </si>
  <si>
    <t>бр ученици</t>
  </si>
  <si>
    <t>Самоков</t>
  </si>
  <si>
    <t>населено място</t>
  </si>
  <si>
    <t>брой ученици</t>
  </si>
  <si>
    <t>сума за получаване от МФ</t>
  </si>
  <si>
    <t>Добавка за подобряване на материално-техническата база</t>
  </si>
  <si>
    <t>Стипендии</t>
  </si>
  <si>
    <t>разлика</t>
  </si>
  <si>
    <t xml:space="preserve">за разпределяне </t>
  </si>
  <si>
    <t>за разпределяне</t>
  </si>
  <si>
    <t>по  стандарти</t>
  </si>
  <si>
    <t>Бюджет за разпределение по разходни стандарти</t>
  </si>
  <si>
    <t>по РС</t>
  </si>
  <si>
    <t>100% получени по РС</t>
  </si>
  <si>
    <t xml:space="preserve"> по ИС на МОН  </t>
  </si>
  <si>
    <t xml:space="preserve">резерв за възстановяване по чл.282,ал.19 от ЗПУО  </t>
  </si>
  <si>
    <t>СУ "Отец Паисий" професионални д. 326</t>
  </si>
  <si>
    <t>Средства по регионален коефициент</t>
  </si>
  <si>
    <t>Направление "Транспорт"</t>
  </si>
  <si>
    <t>Направление "Физически науки, информатика, техника, здравеопазване, опазване на околната среда, производство и преработка, архитектура и строителство"</t>
  </si>
  <si>
    <t>Направление "Изобразителни изкуства, дизайн, художествени занаяти"</t>
  </si>
  <si>
    <t>ОБЩО:</t>
  </si>
  <si>
    <t>бр. ученици</t>
  </si>
  <si>
    <t>брой паралелки</t>
  </si>
  <si>
    <t>по стандарти</t>
  </si>
  <si>
    <t>по справки от директори</t>
  </si>
  <si>
    <t>по ИС на МОН</t>
  </si>
  <si>
    <t>ОбУ "Неофит Рилски" професионални д. 326</t>
  </si>
  <si>
    <t>Разпределение на средствата в дейност 326 "Професионални гимназии и паралелки за професионална подготовка" по формула за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</si>
</sst>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04"/>
    </font>
    <font>
      <sz val="8"/>
      <name val="Arial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name val="Arial"/>
      <charset val="204"/>
    </font>
    <font>
      <b/>
      <sz val="9"/>
      <name val="Arial"/>
      <charset val="204"/>
    </font>
    <font>
      <sz val="8"/>
      <color indexed="10"/>
      <name val="Arial"/>
      <charset val="204"/>
    </font>
    <font>
      <b/>
      <sz val="10"/>
      <name val="Arial"/>
      <family val="2"/>
      <charset val="204"/>
    </font>
    <font>
      <sz val="6"/>
      <color indexed="8"/>
      <name val="Arial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4" xfId="0" applyFont="1" applyFill="1" applyBorder="1" applyAlignment="1">
      <alignment wrapText="1"/>
    </xf>
    <xf numFmtId="0" fontId="1" fillId="0" borderId="2" xfId="0" applyFont="1" applyBorder="1"/>
    <xf numFmtId="0" fontId="2" fillId="0" borderId="1" xfId="0" applyFont="1" applyFill="1" applyBorder="1" applyAlignment="1">
      <alignment horizontal="left" wrapText="1"/>
    </xf>
    <xf numFmtId="2" fontId="0" fillId="0" borderId="0" xfId="0" applyNumberFormat="1"/>
    <xf numFmtId="0" fontId="2" fillId="0" borderId="1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2" fontId="1" fillId="0" borderId="3" xfId="0" applyNumberFormat="1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1" fontId="1" fillId="0" borderId="3" xfId="0" applyNumberFormat="1" applyFont="1" applyFill="1" applyBorder="1"/>
    <xf numFmtId="1" fontId="3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right" wrapText="1"/>
    </xf>
    <xf numFmtId="2" fontId="0" fillId="0" borderId="3" xfId="0" applyNumberForma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1" fontId="1" fillId="0" borderId="1" xfId="0" applyNumberFormat="1" applyFont="1" applyFill="1" applyBorder="1"/>
    <xf numFmtId="1" fontId="13" fillId="0" borderId="3" xfId="0" applyNumberFormat="1" applyFont="1" applyFill="1" applyBorder="1"/>
    <xf numFmtId="1" fontId="4" fillId="0" borderId="3" xfId="0" applyNumberFormat="1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11" xfId="0" applyBorder="1" applyAlignment="1"/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1" fontId="10" fillId="0" borderId="1" xfId="0" applyNumberFormat="1" applyFont="1" applyFill="1" applyBorder="1"/>
    <xf numFmtId="1" fontId="5" fillId="0" borderId="1" xfId="0" applyNumberFormat="1" applyFont="1" applyFill="1" applyBorder="1"/>
    <xf numFmtId="1" fontId="14" fillId="0" borderId="1" xfId="0" applyNumberFormat="1" applyFont="1" applyFill="1" applyBorder="1"/>
    <xf numFmtId="1" fontId="0" fillId="0" borderId="1" xfId="0" applyNumberFormat="1" applyFill="1" applyBorder="1"/>
    <xf numFmtId="0" fontId="12" fillId="0" borderId="2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 wrapText="1"/>
    </xf>
    <xf numFmtId="1" fontId="6" fillId="0" borderId="4" xfId="0" applyNumberFormat="1" applyFont="1" applyFill="1" applyBorder="1" applyAlignment="1">
      <alignment horizontal="right" wrapText="1"/>
    </xf>
    <xf numFmtId="1" fontId="9" fillId="0" borderId="4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/>
    </xf>
    <xf numFmtId="2" fontId="1" fillId="0" borderId="4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" fontId="0" fillId="0" borderId="0" xfId="0" applyNumberForma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10" fillId="0" borderId="0" xfId="0" applyNumberFormat="1" applyFont="1" applyFill="1" applyBorder="1"/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13"/>
  <sheetViews>
    <sheetView tabSelected="1" workbookViewId="0">
      <selection activeCell="B10" sqref="B10"/>
    </sheetView>
  </sheetViews>
  <sheetFormatPr defaultRowHeight="12.75" x14ac:dyDescent="0.2"/>
  <cols>
    <col min="1" max="1" width="2.140625" customWidth="1"/>
    <col min="2" max="2" width="13.5703125" customWidth="1"/>
    <col min="3" max="3" width="6.85546875" customWidth="1"/>
    <col min="4" max="4" width="3.5703125" customWidth="1"/>
    <col min="5" max="7" width="3.85546875" customWidth="1"/>
    <col min="8" max="8" width="8.85546875" customWidth="1"/>
    <col min="9" max="9" width="11.42578125" customWidth="1"/>
    <col min="10" max="10" width="8" customWidth="1"/>
    <col min="11" max="11" width="7.28515625" customWidth="1"/>
    <col min="12" max="12" width="9" customWidth="1"/>
    <col min="13" max="13" width="3.7109375" customWidth="1"/>
    <col min="14" max="15" width="3.85546875" customWidth="1"/>
    <col min="16" max="16" width="3.5703125" customWidth="1"/>
    <col min="17" max="17" width="9.5703125" customWidth="1"/>
    <col min="18" max="18" width="9" customWidth="1"/>
    <col min="19" max="19" width="8.42578125" customWidth="1"/>
    <col min="20" max="20" width="8.7109375" customWidth="1"/>
    <col min="21" max="21" width="10.140625" customWidth="1"/>
    <col min="22" max="22" width="3.85546875" hidden="1" customWidth="1"/>
    <col min="23" max="24" width="4.140625" hidden="1" customWidth="1"/>
    <col min="25" max="25" width="3.85546875" hidden="1" customWidth="1"/>
    <col min="26" max="26" width="9.140625" hidden="1" customWidth="1"/>
    <col min="27" max="28" width="10.85546875" hidden="1" customWidth="1"/>
    <col min="29" max="29" width="8.140625" hidden="1" customWidth="1"/>
    <col min="30" max="30" width="7.85546875" hidden="1" customWidth="1"/>
    <col min="31" max="31" width="3.5703125" customWidth="1"/>
    <col min="32" max="33" width="4" customWidth="1"/>
    <col min="34" max="34" width="3.42578125" customWidth="1"/>
    <col min="35" max="35" width="11" customWidth="1"/>
    <col min="36" max="36" width="11.28515625" customWidth="1"/>
    <col min="37" max="38" width="10.5703125" customWidth="1"/>
    <col min="39" max="39" width="9.140625" customWidth="1"/>
    <col min="40" max="42" width="5.42578125" customWidth="1"/>
    <col min="43" max="43" width="4" customWidth="1"/>
    <col min="45" max="45" width="11.28515625" customWidth="1"/>
    <col min="46" max="46" width="7.85546875" customWidth="1"/>
    <col min="47" max="47" width="10.42578125" customWidth="1"/>
    <col min="48" max="51" width="3.7109375" customWidth="1"/>
    <col min="55" max="55" width="8" customWidth="1"/>
    <col min="56" max="56" width="11.7109375" customWidth="1"/>
  </cols>
  <sheetData>
    <row r="2" spans="1:56" x14ac:dyDescent="0.2">
      <c r="B2" s="22" t="s">
        <v>29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56" ht="67.5" customHeight="1" x14ac:dyDescent="0.2">
      <c r="A3" s="27" t="s">
        <v>0</v>
      </c>
      <c r="B3" s="28"/>
      <c r="C3" s="29" t="s">
        <v>3</v>
      </c>
      <c r="D3" s="32" t="s">
        <v>4</v>
      </c>
      <c r="E3" s="33"/>
      <c r="F3" s="33"/>
      <c r="G3" s="34"/>
      <c r="H3" s="35" t="s">
        <v>19</v>
      </c>
      <c r="I3" s="28"/>
      <c r="J3" s="28"/>
      <c r="K3" s="28"/>
      <c r="L3" s="28"/>
      <c r="M3" s="24" t="s">
        <v>4</v>
      </c>
      <c r="N3" s="24"/>
      <c r="O3" s="24"/>
      <c r="P3" s="25"/>
      <c r="Q3" s="35" t="s">
        <v>20</v>
      </c>
      <c r="R3" s="28"/>
      <c r="S3" s="28"/>
      <c r="T3" s="28"/>
      <c r="U3" s="28"/>
      <c r="V3" s="24" t="s">
        <v>4</v>
      </c>
      <c r="W3" s="24"/>
      <c r="X3" s="24"/>
      <c r="Y3" s="25"/>
      <c r="Z3" s="42" t="s">
        <v>21</v>
      </c>
      <c r="AA3" s="37"/>
      <c r="AB3" s="37"/>
      <c r="AC3" s="37"/>
      <c r="AD3" s="37"/>
      <c r="AE3" s="45" t="s">
        <v>24</v>
      </c>
      <c r="AF3" s="45"/>
      <c r="AG3" s="45"/>
      <c r="AH3" s="45"/>
      <c r="AI3" s="45"/>
      <c r="AJ3" s="45"/>
      <c r="AK3" s="45"/>
      <c r="AL3" s="45"/>
      <c r="AM3" s="45"/>
      <c r="AN3" s="38" t="s">
        <v>6</v>
      </c>
      <c r="AO3" s="38"/>
      <c r="AP3" s="38"/>
      <c r="AQ3" s="38"/>
      <c r="AR3" s="38"/>
      <c r="AS3" s="38"/>
      <c r="AT3" s="38"/>
      <c r="AU3" s="39"/>
      <c r="AV3" s="59" t="s">
        <v>23</v>
      </c>
      <c r="AW3" s="60"/>
      <c r="AX3" s="60"/>
      <c r="AY3" s="60"/>
      <c r="AZ3" s="61" t="s">
        <v>7</v>
      </c>
      <c r="BA3" s="61"/>
      <c r="BB3" s="61"/>
      <c r="BC3" s="61"/>
      <c r="BD3" s="62" t="s">
        <v>12</v>
      </c>
    </row>
    <row r="4" spans="1:56" ht="46.5" customHeight="1" x14ac:dyDescent="0.2">
      <c r="A4" s="28"/>
      <c r="B4" s="28"/>
      <c r="C4" s="30"/>
      <c r="D4" s="46" t="s">
        <v>15</v>
      </c>
      <c r="E4" s="46" t="s">
        <v>11</v>
      </c>
      <c r="F4" s="47" t="s">
        <v>26</v>
      </c>
      <c r="G4" s="47" t="s">
        <v>8</v>
      </c>
      <c r="H4" s="21" t="s">
        <v>14</v>
      </c>
      <c r="I4" s="26" t="s">
        <v>10</v>
      </c>
      <c r="J4" s="26" t="s">
        <v>16</v>
      </c>
      <c r="K4" s="40" t="s">
        <v>5</v>
      </c>
      <c r="L4" s="40" t="s">
        <v>18</v>
      </c>
      <c r="M4" s="46" t="s">
        <v>15</v>
      </c>
      <c r="N4" s="46" t="s">
        <v>11</v>
      </c>
      <c r="O4" s="47" t="s">
        <v>26</v>
      </c>
      <c r="P4" s="47" t="s">
        <v>8</v>
      </c>
      <c r="Q4" s="21" t="s">
        <v>14</v>
      </c>
      <c r="R4" s="26" t="s">
        <v>10</v>
      </c>
      <c r="S4" s="26" t="s">
        <v>16</v>
      </c>
      <c r="T4" s="40" t="s">
        <v>5</v>
      </c>
      <c r="U4" s="19" t="s">
        <v>18</v>
      </c>
      <c r="V4" s="46" t="s">
        <v>15</v>
      </c>
      <c r="W4" s="46" t="s">
        <v>11</v>
      </c>
      <c r="X4" s="47" t="s">
        <v>26</v>
      </c>
      <c r="Y4" s="47" t="s">
        <v>8</v>
      </c>
      <c r="Z4" s="21" t="s">
        <v>14</v>
      </c>
      <c r="AA4" s="26" t="s">
        <v>10</v>
      </c>
      <c r="AB4" s="19" t="s">
        <v>18</v>
      </c>
      <c r="AC4" s="26" t="s">
        <v>16</v>
      </c>
      <c r="AD4" s="40" t="s">
        <v>5</v>
      </c>
      <c r="AE4" s="46" t="s">
        <v>15</v>
      </c>
      <c r="AF4" s="43" t="s">
        <v>25</v>
      </c>
      <c r="AG4" s="47" t="s">
        <v>26</v>
      </c>
      <c r="AH4" s="43" t="s">
        <v>8</v>
      </c>
      <c r="AI4" s="21" t="s">
        <v>14</v>
      </c>
      <c r="AJ4" s="26" t="s">
        <v>10</v>
      </c>
      <c r="AK4" s="19" t="s">
        <v>18</v>
      </c>
      <c r="AL4" s="26" t="s">
        <v>16</v>
      </c>
      <c r="AM4" s="40" t="s">
        <v>5</v>
      </c>
      <c r="AN4" s="63" t="s">
        <v>1</v>
      </c>
      <c r="AO4" s="64"/>
      <c r="AP4" s="65"/>
      <c r="AQ4" s="47" t="s">
        <v>8</v>
      </c>
      <c r="AR4" s="19" t="s">
        <v>14</v>
      </c>
      <c r="AS4" s="40" t="s">
        <v>10</v>
      </c>
      <c r="AT4" s="26" t="s">
        <v>16</v>
      </c>
      <c r="AU4" s="40" t="s">
        <v>5</v>
      </c>
      <c r="AV4" s="46" t="s">
        <v>15</v>
      </c>
      <c r="AW4" s="47" t="s">
        <v>13</v>
      </c>
      <c r="AX4" s="66" t="s">
        <v>26</v>
      </c>
      <c r="AY4" s="46" t="s">
        <v>8</v>
      </c>
      <c r="AZ4" s="19" t="s">
        <v>14</v>
      </c>
      <c r="BA4" s="26" t="s">
        <v>9</v>
      </c>
      <c r="BB4" s="26" t="s">
        <v>16</v>
      </c>
      <c r="BC4" s="67" t="s">
        <v>5</v>
      </c>
      <c r="BD4" s="68"/>
    </row>
    <row r="5" spans="1:56" ht="39.75" customHeight="1" x14ac:dyDescent="0.2">
      <c r="A5" s="28"/>
      <c r="B5" s="28"/>
      <c r="C5" s="31"/>
      <c r="D5" s="48"/>
      <c r="E5" s="48"/>
      <c r="F5" s="49"/>
      <c r="G5" s="50"/>
      <c r="H5" s="20">
        <v>4709</v>
      </c>
      <c r="I5" s="51"/>
      <c r="J5" s="41"/>
      <c r="K5" s="41"/>
      <c r="L5" s="51"/>
      <c r="M5" s="48"/>
      <c r="N5" s="48"/>
      <c r="O5" s="49"/>
      <c r="P5" s="50"/>
      <c r="Q5" s="20">
        <v>4110</v>
      </c>
      <c r="R5" s="51"/>
      <c r="S5" s="41"/>
      <c r="T5" s="41"/>
      <c r="U5" s="20"/>
      <c r="V5" s="48"/>
      <c r="W5" s="48"/>
      <c r="X5" s="49"/>
      <c r="Y5" s="50"/>
      <c r="Z5" s="20"/>
      <c r="AA5" s="51"/>
      <c r="AB5" s="20"/>
      <c r="AC5" s="41"/>
      <c r="AD5" s="41"/>
      <c r="AE5" s="48"/>
      <c r="AF5" s="44"/>
      <c r="AG5" s="49"/>
      <c r="AH5" s="44"/>
      <c r="AI5" s="20">
        <v>20922</v>
      </c>
      <c r="AJ5" s="51"/>
      <c r="AK5" s="20"/>
      <c r="AL5" s="41"/>
      <c r="AM5" s="41"/>
      <c r="AN5" s="69" t="s">
        <v>27</v>
      </c>
      <c r="AO5" s="69" t="s">
        <v>13</v>
      </c>
      <c r="AP5" s="70" t="s">
        <v>26</v>
      </c>
      <c r="AQ5" s="50"/>
      <c r="AR5" s="8">
        <v>35</v>
      </c>
      <c r="AS5" s="41"/>
      <c r="AT5" s="41"/>
      <c r="AU5" s="41"/>
      <c r="AV5" s="51"/>
      <c r="AW5" s="49"/>
      <c r="AX5" s="49"/>
      <c r="AY5" s="49"/>
      <c r="AZ5" s="13">
        <v>112</v>
      </c>
      <c r="BA5" s="41"/>
      <c r="BB5" s="41"/>
      <c r="BC5" s="51"/>
      <c r="BD5" s="68"/>
    </row>
    <row r="6" spans="1:56" ht="45" x14ac:dyDescent="0.2">
      <c r="A6" s="2">
        <v>1</v>
      </c>
      <c r="B6" s="3" t="s">
        <v>17</v>
      </c>
      <c r="C6" s="6" t="s">
        <v>2</v>
      </c>
      <c r="D6" s="5">
        <v>5</v>
      </c>
      <c r="E6" s="52">
        <v>14</v>
      </c>
      <c r="F6" s="52">
        <v>5</v>
      </c>
      <c r="G6" s="53">
        <f>E6-D6</f>
        <v>9</v>
      </c>
      <c r="H6" s="10">
        <f>E6*H5</f>
        <v>65926</v>
      </c>
      <c r="I6" s="10">
        <f>D6*H5</f>
        <v>23545</v>
      </c>
      <c r="J6" s="10">
        <f>G6*H5+1440.45</f>
        <v>43821.45</v>
      </c>
      <c r="K6" s="10">
        <v>0</v>
      </c>
      <c r="L6" s="10">
        <f>I6*0.034</f>
        <v>800.53000000000009</v>
      </c>
      <c r="M6" s="5">
        <v>7</v>
      </c>
      <c r="N6" s="52">
        <v>23</v>
      </c>
      <c r="O6" s="52">
        <v>7</v>
      </c>
      <c r="P6" s="53">
        <f>N6-M6</f>
        <v>16</v>
      </c>
      <c r="Q6" s="10">
        <f>N6*Q5</f>
        <v>94530</v>
      </c>
      <c r="R6" s="10">
        <f>M6*Q5</f>
        <v>28770</v>
      </c>
      <c r="S6" s="10">
        <f>P6*Q5+2235.84</f>
        <v>67995.839999999997</v>
      </c>
      <c r="T6" s="7">
        <v>0</v>
      </c>
      <c r="U6" s="10">
        <f>R6*0.034</f>
        <v>978.18000000000006</v>
      </c>
      <c r="V6" s="5">
        <v>0</v>
      </c>
      <c r="W6" s="52">
        <v>0</v>
      </c>
      <c r="X6" s="52">
        <v>0</v>
      </c>
      <c r="Y6" s="53">
        <f>V6-W6</f>
        <v>0</v>
      </c>
      <c r="Z6" s="10">
        <f>W6*Z5</f>
        <v>0</v>
      </c>
      <c r="AA6" s="10">
        <f>W6*Z5</f>
        <v>0</v>
      </c>
      <c r="AB6" s="7">
        <f>AA6*0.034</f>
        <v>0</v>
      </c>
      <c r="AC6" s="7">
        <v>0</v>
      </c>
      <c r="AD6" s="7">
        <f>Y6*Z5</f>
        <v>0</v>
      </c>
      <c r="AE6" s="16">
        <v>2</v>
      </c>
      <c r="AF6" s="10">
        <v>3</v>
      </c>
      <c r="AG6" s="10">
        <v>2</v>
      </c>
      <c r="AH6" s="17">
        <f>AF6-AE6</f>
        <v>1</v>
      </c>
      <c r="AI6" s="18">
        <f>AF6*AI5</f>
        <v>62766</v>
      </c>
      <c r="AJ6" s="18">
        <f>AE6*AI5</f>
        <v>41844</v>
      </c>
      <c r="AK6" s="10">
        <f>AJ6*0.034</f>
        <v>1422.6960000000001</v>
      </c>
      <c r="AL6" s="10">
        <f>AH6*AI5+711.35</f>
        <v>21633.35</v>
      </c>
      <c r="AM6" s="7">
        <v>0</v>
      </c>
      <c r="AN6" s="1">
        <v>12</v>
      </c>
      <c r="AO6" s="71">
        <v>37</v>
      </c>
      <c r="AP6" s="71">
        <v>12</v>
      </c>
      <c r="AQ6" s="53">
        <f>AO6-AN6</f>
        <v>25</v>
      </c>
      <c r="AR6" s="11">
        <f>AO6*AR5</f>
        <v>1295</v>
      </c>
      <c r="AS6" s="12">
        <f>AN6*AR5</f>
        <v>420</v>
      </c>
      <c r="AT6" s="72">
        <f>AQ6*AR5</f>
        <v>875</v>
      </c>
      <c r="AU6" s="73">
        <v>0</v>
      </c>
      <c r="AV6" s="15">
        <v>12</v>
      </c>
      <c r="AW6" s="74">
        <v>37</v>
      </c>
      <c r="AX6" s="74">
        <v>12</v>
      </c>
      <c r="AY6" s="75">
        <f>AW6-AV6</f>
        <v>25</v>
      </c>
      <c r="AZ6" s="14">
        <f>AW6*AZ5</f>
        <v>4144</v>
      </c>
      <c r="BA6" s="15">
        <f>AV6*AZ5</f>
        <v>1344</v>
      </c>
      <c r="BB6" s="76">
        <f>AY6*AZ5</f>
        <v>2800</v>
      </c>
      <c r="BC6" s="77">
        <v>0</v>
      </c>
      <c r="BD6" s="15">
        <f>I6+L6+R6+U6+AJ6+AK6+AS6++BA6</f>
        <v>99124.405999999988</v>
      </c>
    </row>
    <row r="7" spans="1:56" ht="45" x14ac:dyDescent="0.2">
      <c r="A7" s="2">
        <v>2</v>
      </c>
      <c r="B7" s="3" t="s">
        <v>28</v>
      </c>
      <c r="C7" s="6" t="s">
        <v>2</v>
      </c>
      <c r="D7" s="5">
        <v>0</v>
      </c>
      <c r="E7" s="52">
        <v>0</v>
      </c>
      <c r="F7" s="52"/>
      <c r="G7" s="53">
        <f>E7-D7</f>
        <v>0</v>
      </c>
      <c r="H7" s="7"/>
      <c r="I7" s="7">
        <v>0</v>
      </c>
      <c r="J7" s="10">
        <v>0</v>
      </c>
      <c r="K7" s="10">
        <v>0</v>
      </c>
      <c r="L7" s="10">
        <v>0</v>
      </c>
      <c r="M7" s="5">
        <v>159</v>
      </c>
      <c r="N7" s="52">
        <v>191</v>
      </c>
      <c r="O7" s="52">
        <v>159</v>
      </c>
      <c r="P7" s="53">
        <f>N7-M7</f>
        <v>32</v>
      </c>
      <c r="Q7" s="10">
        <f>N7*Q5</f>
        <v>785010</v>
      </c>
      <c r="R7" s="10">
        <f>M7*Q5</f>
        <v>653490</v>
      </c>
      <c r="S7" s="10">
        <f>P7*Q5+4471.68</f>
        <v>135991.67999999999</v>
      </c>
      <c r="T7" s="7">
        <v>0</v>
      </c>
      <c r="U7" s="10">
        <f>R7*0.034</f>
        <v>22218.66</v>
      </c>
      <c r="V7" s="5">
        <v>0</v>
      </c>
      <c r="W7" s="52">
        <v>0</v>
      </c>
      <c r="X7" s="52">
        <v>0</v>
      </c>
      <c r="Y7" s="53">
        <f>W7-V7</f>
        <v>0</v>
      </c>
      <c r="Z7" s="10">
        <f>V7*2000</f>
        <v>0</v>
      </c>
      <c r="AA7" s="10">
        <v>0</v>
      </c>
      <c r="AB7" s="7">
        <v>0</v>
      </c>
      <c r="AC7" s="7">
        <v>0</v>
      </c>
      <c r="AD7" s="7">
        <v>0</v>
      </c>
      <c r="AE7" s="10">
        <v>8</v>
      </c>
      <c r="AF7" s="10">
        <v>10</v>
      </c>
      <c r="AG7" s="10">
        <v>9</v>
      </c>
      <c r="AH7" s="17">
        <f>AF7-AE7</f>
        <v>2</v>
      </c>
      <c r="AI7" s="18">
        <f>AF7*AI5</f>
        <v>209220</v>
      </c>
      <c r="AJ7" s="18">
        <f>AE7*AI5</f>
        <v>167376</v>
      </c>
      <c r="AK7" s="10">
        <f>AJ7*0.034</f>
        <v>5690.7840000000006</v>
      </c>
      <c r="AL7" s="10">
        <f>AH7*AI5+1422.7</f>
        <v>43266.7</v>
      </c>
      <c r="AM7" s="7">
        <v>0</v>
      </c>
      <c r="AN7" s="1">
        <v>159</v>
      </c>
      <c r="AO7" s="71">
        <v>191</v>
      </c>
      <c r="AP7" s="71">
        <v>159</v>
      </c>
      <c r="AQ7" s="53">
        <f>AO7-AN7</f>
        <v>32</v>
      </c>
      <c r="AR7" s="11">
        <f>AO7*AR5</f>
        <v>6685</v>
      </c>
      <c r="AS7" s="12">
        <f>AN7*AR5</f>
        <v>5565</v>
      </c>
      <c r="AT7" s="72">
        <f>AQ7*AR5</f>
        <v>1120</v>
      </c>
      <c r="AU7" s="73">
        <v>0</v>
      </c>
      <c r="AV7" s="15">
        <v>159</v>
      </c>
      <c r="AW7" s="74">
        <v>192</v>
      </c>
      <c r="AX7" s="74">
        <v>159</v>
      </c>
      <c r="AY7" s="75">
        <f>AW7-AV7</f>
        <v>33</v>
      </c>
      <c r="AZ7" s="14">
        <f>AW7*AZ5</f>
        <v>21504</v>
      </c>
      <c r="BA7" s="15">
        <f>AV7*AZ5</f>
        <v>17808</v>
      </c>
      <c r="BB7" s="76">
        <f>AY7*AZ5</f>
        <v>3696</v>
      </c>
      <c r="BC7" s="77">
        <v>0</v>
      </c>
      <c r="BD7" s="15">
        <f>I7+L7+R7+U7+AJ7+AK7+AS7+BA7</f>
        <v>872148.44400000002</v>
      </c>
    </row>
    <row r="8" spans="1:56" x14ac:dyDescent="0.2">
      <c r="A8" s="36" t="s">
        <v>22</v>
      </c>
      <c r="B8" s="36"/>
      <c r="C8" s="36"/>
      <c r="D8" s="54">
        <f t="shared" ref="D8:J8" si="0">SUM(D6:D7)</f>
        <v>5</v>
      </c>
      <c r="E8" s="54">
        <f t="shared" si="0"/>
        <v>14</v>
      </c>
      <c r="F8" s="54"/>
      <c r="G8" s="54">
        <f t="shared" si="0"/>
        <v>9</v>
      </c>
      <c r="H8" s="55">
        <f t="shared" si="0"/>
        <v>65926</v>
      </c>
      <c r="I8" s="55">
        <f t="shared" si="0"/>
        <v>23545</v>
      </c>
      <c r="J8" s="55">
        <f t="shared" si="0"/>
        <v>43821.45</v>
      </c>
      <c r="K8" s="56">
        <f>SUM(K6:K7)</f>
        <v>0</v>
      </c>
      <c r="L8" s="55">
        <f>SUM(L6:L7)</f>
        <v>800.53000000000009</v>
      </c>
      <c r="M8" s="55">
        <f t="shared" ref="M8:BD8" si="1">SUM(M6:M7)</f>
        <v>166</v>
      </c>
      <c r="N8" s="55">
        <f t="shared" si="1"/>
        <v>214</v>
      </c>
      <c r="O8" s="55"/>
      <c r="P8" s="57">
        <f t="shared" si="1"/>
        <v>48</v>
      </c>
      <c r="Q8" s="55">
        <f t="shared" si="1"/>
        <v>879540</v>
      </c>
      <c r="R8" s="55">
        <f t="shared" si="1"/>
        <v>682260</v>
      </c>
      <c r="S8" s="55">
        <f t="shared" si="1"/>
        <v>203987.52</v>
      </c>
      <c r="T8" s="55">
        <f t="shared" si="1"/>
        <v>0</v>
      </c>
      <c r="U8" s="55">
        <f>SUM(U6:U7)</f>
        <v>23196.84</v>
      </c>
      <c r="V8" s="55">
        <f t="shared" si="1"/>
        <v>0</v>
      </c>
      <c r="W8" s="55">
        <f t="shared" si="1"/>
        <v>0</v>
      </c>
      <c r="X8" s="55"/>
      <c r="Y8" s="57">
        <f t="shared" si="1"/>
        <v>0</v>
      </c>
      <c r="Z8" s="58">
        <f t="shared" si="1"/>
        <v>0</v>
      </c>
      <c r="AA8" s="58">
        <f t="shared" si="1"/>
        <v>0</v>
      </c>
      <c r="AB8" s="58">
        <f>SUM(AB6:AB7)</f>
        <v>0</v>
      </c>
      <c r="AC8" s="55">
        <f t="shared" si="1"/>
        <v>0</v>
      </c>
      <c r="AD8" s="55">
        <f t="shared" si="1"/>
        <v>0</v>
      </c>
      <c r="AE8" s="55">
        <f t="shared" si="1"/>
        <v>10</v>
      </c>
      <c r="AF8" s="55">
        <f t="shared" ref="AF8:AK8" si="2">SUM(AF6:AF7)</f>
        <v>13</v>
      </c>
      <c r="AG8" s="55">
        <f t="shared" si="2"/>
        <v>11</v>
      </c>
      <c r="AH8" s="57">
        <f t="shared" si="2"/>
        <v>3</v>
      </c>
      <c r="AI8" s="55">
        <f t="shared" si="2"/>
        <v>271986</v>
      </c>
      <c r="AJ8" s="55">
        <f t="shared" si="2"/>
        <v>209220</v>
      </c>
      <c r="AK8" s="55">
        <f t="shared" si="2"/>
        <v>7113.4800000000005</v>
      </c>
      <c r="AL8" s="55">
        <f t="shared" ref="AL8:AM8" si="3">SUM(AL6:AL7)</f>
        <v>64900.049999999996</v>
      </c>
      <c r="AM8" s="55">
        <f t="shared" si="3"/>
        <v>0</v>
      </c>
      <c r="AN8" s="55">
        <f t="shared" si="1"/>
        <v>171</v>
      </c>
      <c r="AO8" s="55">
        <f t="shared" si="1"/>
        <v>228</v>
      </c>
      <c r="AP8" s="55"/>
      <c r="AQ8" s="57">
        <f t="shared" si="1"/>
        <v>57</v>
      </c>
      <c r="AR8" s="55">
        <f t="shared" si="1"/>
        <v>7980</v>
      </c>
      <c r="AS8" s="55">
        <f t="shared" si="1"/>
        <v>5985</v>
      </c>
      <c r="AT8" s="55">
        <f t="shared" si="1"/>
        <v>1995</v>
      </c>
      <c r="AU8" s="55">
        <f t="shared" si="1"/>
        <v>0</v>
      </c>
      <c r="AV8" s="55">
        <f t="shared" si="1"/>
        <v>171</v>
      </c>
      <c r="AW8" s="55">
        <f t="shared" si="1"/>
        <v>229</v>
      </c>
      <c r="AX8" s="55"/>
      <c r="AY8" s="55">
        <f t="shared" si="1"/>
        <v>58</v>
      </c>
      <c r="AZ8" s="55">
        <f t="shared" si="1"/>
        <v>25648</v>
      </c>
      <c r="BA8" s="55">
        <f t="shared" si="1"/>
        <v>19152</v>
      </c>
      <c r="BB8" s="55">
        <f t="shared" si="1"/>
        <v>6496</v>
      </c>
      <c r="BC8" s="55">
        <f t="shared" si="1"/>
        <v>0</v>
      </c>
      <c r="BD8" s="55">
        <f t="shared" si="1"/>
        <v>971272.85</v>
      </c>
    </row>
    <row r="9" spans="1:56" x14ac:dyDescent="0.2">
      <c r="K9" s="4"/>
    </row>
    <row r="10" spans="1:56" x14ac:dyDescent="0.2">
      <c r="AZ10" s="78"/>
      <c r="BA10" s="79"/>
      <c r="BB10" s="80"/>
    </row>
    <row r="11" spans="1:56" x14ac:dyDescent="0.2">
      <c r="AZ11" s="78"/>
      <c r="BA11" s="79"/>
      <c r="BB11" s="80"/>
    </row>
    <row r="12" spans="1:56" x14ac:dyDescent="0.2">
      <c r="AZ12" s="78"/>
      <c r="BA12" s="79"/>
      <c r="BB12" s="79"/>
    </row>
    <row r="13" spans="1:56" x14ac:dyDescent="0.2">
      <c r="AZ13" s="81"/>
      <c r="BA13" s="82"/>
      <c r="BB13" s="83"/>
    </row>
  </sheetData>
  <mergeCells count="57">
    <mergeCell ref="V3:Y3"/>
    <mergeCell ref="AF4:AF5"/>
    <mergeCell ref="AH4:AH5"/>
    <mergeCell ref="AN4:AP4"/>
    <mergeCell ref="AX4:AX5"/>
    <mergeCell ref="AG4:AG5"/>
    <mergeCell ref="AM4:AM5"/>
    <mergeCell ref="AE3:AM3"/>
    <mergeCell ref="AE4:AE5"/>
    <mergeCell ref="AU4:AU5"/>
    <mergeCell ref="AT4:AT5"/>
    <mergeCell ref="AD4:AD5"/>
    <mergeCell ref="X4:X5"/>
    <mergeCell ref="AJ4:AJ5"/>
    <mergeCell ref="AZ13:BA13"/>
    <mergeCell ref="BA4:BA5"/>
    <mergeCell ref="AW4:AW5"/>
    <mergeCell ref="AY4:AY5"/>
    <mergeCell ref="BD3:BD5"/>
    <mergeCell ref="D4:D5"/>
    <mergeCell ref="E4:E5"/>
    <mergeCell ref="G4:G5"/>
    <mergeCell ref="M4:M5"/>
    <mergeCell ref="N4:N5"/>
    <mergeCell ref="L4:L5"/>
    <mergeCell ref="A8:C8"/>
    <mergeCell ref="AZ3:BC3"/>
    <mergeCell ref="AV3:AY3"/>
    <mergeCell ref="AV4:AV5"/>
    <mergeCell ref="AN3:AU3"/>
    <mergeCell ref="AQ4:AQ5"/>
    <mergeCell ref="AS4:AS5"/>
    <mergeCell ref="Z3:AD3"/>
    <mergeCell ref="V4:V5"/>
    <mergeCell ref="W4:W5"/>
    <mergeCell ref="Y4:Y5"/>
    <mergeCell ref="AA4:AA5"/>
    <mergeCell ref="AC4:AC5"/>
    <mergeCell ref="BC4:BC5"/>
    <mergeCell ref="AL4:AL5"/>
    <mergeCell ref="BB4:BB5"/>
    <mergeCell ref="B2:T2"/>
    <mergeCell ref="M3:P3"/>
    <mergeCell ref="I4:I5"/>
    <mergeCell ref="J4:J5"/>
    <mergeCell ref="K4:K5"/>
    <mergeCell ref="A3:B5"/>
    <mergeCell ref="C3:C5"/>
    <mergeCell ref="D3:G3"/>
    <mergeCell ref="T4:T5"/>
    <mergeCell ref="H3:L3"/>
    <mergeCell ref="Q3:U3"/>
    <mergeCell ref="F4:F5"/>
    <mergeCell ref="O4:O5"/>
    <mergeCell ref="P4:P5"/>
    <mergeCell ref="R4:R5"/>
    <mergeCell ref="S4:S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Профес.п-ки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mishkova</dc:creator>
  <cp:lastModifiedBy>budjet1</cp:lastModifiedBy>
  <cp:lastPrinted>2022-03-21T11:33:18Z</cp:lastPrinted>
  <dcterms:created xsi:type="dcterms:W3CDTF">2010-01-17T11:17:21Z</dcterms:created>
  <dcterms:modified xsi:type="dcterms:W3CDTF">2024-02-26T09:27:25Z</dcterms:modified>
</cp:coreProperties>
</file>