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9990" windowHeight="6000"/>
  </bookViews>
  <sheets>
    <sheet name="разходи 2024" sheetId="9" r:id="rId1"/>
    <sheet name="Лист1" sheetId="10" r:id="rId2"/>
  </sheets>
  <calcPr calcId="145621"/>
</workbook>
</file>

<file path=xl/calcChain.xml><?xml version="1.0" encoding="utf-8"?>
<calcChain xmlns="http://schemas.openxmlformats.org/spreadsheetml/2006/main">
  <c r="H389" i="9" l="1"/>
  <c r="H498" i="9"/>
  <c r="H428" i="9"/>
  <c r="H274" i="9"/>
  <c r="H255" i="9"/>
  <c r="H244" i="9"/>
  <c r="H223" i="9"/>
  <c r="H181" i="9"/>
  <c r="H367" i="9" l="1"/>
  <c r="H336" i="9"/>
  <c r="H279" i="9"/>
  <c r="H15" i="9" l="1"/>
  <c r="H247" i="9" l="1"/>
  <c r="H440" i="9" l="1"/>
  <c r="H439" i="9" l="1"/>
  <c r="H177" i="9" l="1"/>
  <c r="H429" i="9" l="1"/>
  <c r="H521" i="9"/>
  <c r="H481" i="9"/>
  <c r="H182" i="9"/>
  <c r="H305" i="9"/>
  <c r="H578" i="9" l="1"/>
  <c r="H575" i="9"/>
  <c r="H573" i="9"/>
  <c r="H158" i="9"/>
  <c r="H214" i="9" l="1"/>
  <c r="H9" i="9" l="1"/>
  <c r="H509" i="9" l="1"/>
  <c r="H489" i="9"/>
  <c r="H248" i="9"/>
  <c r="H409" i="9" l="1"/>
  <c r="H398" i="9"/>
  <c r="H414" i="9"/>
  <c r="H410" i="9"/>
  <c r="H406" i="9"/>
  <c r="H411" i="9"/>
  <c r="H419" i="9"/>
  <c r="H408" i="9"/>
  <c r="H404" i="9"/>
  <c r="H402" i="9"/>
  <c r="H421" i="9"/>
  <c r="H415" i="9"/>
  <c r="H420" i="9"/>
  <c r="H400" i="9"/>
  <c r="H416" i="9"/>
  <c r="H407" i="9"/>
  <c r="H418" i="9"/>
  <c r="H399" i="9"/>
  <c r="H417" i="9"/>
  <c r="H412" i="9"/>
  <c r="H401" i="9"/>
  <c r="H405" i="9"/>
  <c r="H540" i="9" l="1"/>
  <c r="H541" i="9" l="1"/>
  <c r="H413" i="9"/>
  <c r="H403" i="9"/>
  <c r="H565" i="9"/>
  <c r="H397" i="9" l="1"/>
  <c r="H343" i="9"/>
  <c r="H311" i="9"/>
  <c r="H284" i="9"/>
  <c r="H532" i="9" l="1"/>
  <c r="H520" i="9"/>
  <c r="H514" i="9"/>
  <c r="H472" i="9"/>
  <c r="H422" i="9"/>
  <c r="H383" i="9"/>
  <c r="H275" i="9"/>
  <c r="H273" i="9"/>
  <c r="H236" i="9"/>
  <c r="H235" i="9" s="1"/>
  <c r="H227" i="9"/>
  <c r="H224" i="9"/>
  <c r="H551" i="9" l="1"/>
  <c r="H465" i="9"/>
  <c r="H499" i="9"/>
  <c r="H262" i="9"/>
  <c r="H256" i="9"/>
  <c r="H577" i="9" l="1"/>
  <c r="H579" i="9" s="1"/>
  <c r="H119" i="9"/>
  <c r="H36" i="9"/>
  <c r="H570" i="9" l="1"/>
  <c r="H556" i="9"/>
  <c r="H547" i="9"/>
  <c r="H173" i="9"/>
  <c r="H153" i="9"/>
  <c r="H100" i="9"/>
  <c r="H55" i="9"/>
  <c r="E11" i="9" l="1"/>
  <c r="E9" i="9" s="1"/>
  <c r="F119" i="9"/>
  <c r="E124" i="9"/>
  <c r="E131" i="9"/>
  <c r="D119" i="9"/>
  <c r="C119" i="9"/>
  <c r="E37" i="9"/>
  <c r="C575" i="9"/>
  <c r="D575" i="9"/>
  <c r="E559" i="9"/>
  <c r="E571" i="9"/>
  <c r="F575" i="9"/>
  <c r="E68" i="9"/>
  <c r="E76" i="9"/>
  <c r="E84" i="9"/>
  <c r="E43" i="9"/>
  <c r="E36" i="9" s="1"/>
  <c r="E56" i="9"/>
  <c r="E62" i="9"/>
  <c r="E91" i="9"/>
  <c r="E98" i="9"/>
  <c r="E101" i="9"/>
  <c r="E107" i="9"/>
  <c r="E139" i="9"/>
  <c r="E163" i="9"/>
  <c r="E166" i="9"/>
  <c r="G55" i="9"/>
  <c r="G177" i="9" s="1"/>
  <c r="F9" i="9"/>
  <c r="F36" i="9"/>
  <c r="F55" i="9"/>
  <c r="F100" i="9"/>
  <c r="F117" i="9"/>
  <c r="F158" i="9"/>
  <c r="D223" i="9"/>
  <c r="C223" i="9"/>
  <c r="D181" i="9"/>
  <c r="D235" i="9"/>
  <c r="D244" i="9"/>
  <c r="D255" i="9"/>
  <c r="D274" i="9"/>
  <c r="D428" i="9"/>
  <c r="D498" i="9"/>
  <c r="C498" i="9"/>
  <c r="C181" i="9"/>
  <c r="C235" i="9"/>
  <c r="C244" i="9"/>
  <c r="C255" i="9"/>
  <c r="C274" i="9"/>
  <c r="C428" i="9"/>
  <c r="E231" i="9"/>
  <c r="E223" i="9" s="1"/>
  <c r="D9" i="9"/>
  <c r="C9" i="9"/>
  <c r="D36" i="9"/>
  <c r="D55" i="9"/>
  <c r="D100" i="9"/>
  <c r="D117" i="9"/>
  <c r="D158" i="9"/>
  <c r="C36" i="9"/>
  <c r="C55" i="9"/>
  <c r="C100" i="9"/>
  <c r="C117" i="9"/>
  <c r="C158" i="9"/>
  <c r="E235" i="9"/>
  <c r="E255" i="9"/>
  <c r="E274" i="9"/>
  <c r="E428" i="9"/>
  <c r="E498" i="9"/>
  <c r="F223" i="9"/>
  <c r="F235" i="9"/>
  <c r="F255" i="9"/>
  <c r="F274" i="9"/>
  <c r="F428" i="9"/>
  <c r="F498" i="9"/>
  <c r="E181" i="9"/>
  <c r="F181" i="9"/>
  <c r="E100" i="9" l="1"/>
  <c r="E55" i="9"/>
  <c r="E158" i="9"/>
  <c r="E117" i="9"/>
  <c r="C177" i="9"/>
  <c r="F551" i="9"/>
  <c r="F577" i="9" s="1"/>
  <c r="D177" i="9"/>
  <c r="E575" i="9"/>
  <c r="E551" i="9"/>
  <c r="C551" i="9"/>
  <c r="C577" i="9" s="1"/>
  <c r="D551" i="9"/>
  <c r="D577" i="9" s="1"/>
  <c r="E119" i="9"/>
  <c r="F177" i="9"/>
  <c r="E577" i="9" l="1"/>
  <c r="E177" i="9"/>
  <c r="E580" i="9" s="1"/>
  <c r="F580" i="9"/>
  <c r="C580" i="9"/>
  <c r="D580" i="9"/>
</calcChain>
</file>

<file path=xl/sharedStrings.xml><?xml version="1.0" encoding="utf-8"?>
<sst xmlns="http://schemas.openxmlformats.org/spreadsheetml/2006/main" count="806" uniqueCount="287">
  <si>
    <t>д.389 Др.дейности по образованието</t>
  </si>
  <si>
    <t>д.866 Общински пазар и тържища</t>
  </si>
  <si>
    <t>д.603 Водоснабдяване и канализация</t>
  </si>
  <si>
    <t>д.745 Обредни домове и зали</t>
  </si>
  <si>
    <t>д.752 Градски библиотеки</t>
  </si>
  <si>
    <t xml:space="preserve">                  ДОФИНАНСИРАНЕ</t>
  </si>
  <si>
    <t xml:space="preserve">РАЗХОДИ </t>
  </si>
  <si>
    <t>ДОФИНАНСИРАНЕ</t>
  </si>
  <si>
    <t>ДЪРЖАВНИ ДЕЙНОСТИ</t>
  </si>
  <si>
    <t>ФУНКЦИЯ 1</t>
  </si>
  <si>
    <t>ФУНКЦИЯ 2</t>
  </si>
  <si>
    <t>ФУНКЦИЯ 3</t>
  </si>
  <si>
    <t>д.324 Спортни училища</t>
  </si>
  <si>
    <t>д.332 Общежития</t>
  </si>
  <si>
    <t>ФУНКЦИЯ 4</t>
  </si>
  <si>
    <t>ФУНКЦИЯ 5</t>
  </si>
  <si>
    <t>д.532 Програми за временна заетост</t>
  </si>
  <si>
    <t>д.540 Домове за стари хора-Ковачевци</t>
  </si>
  <si>
    <t>д.550 Център за соц.рехаб.и интегр-я</t>
  </si>
  <si>
    <t>ФУНКЦИЯ 7</t>
  </si>
  <si>
    <t>д.738 Читалища</t>
  </si>
  <si>
    <t>д.739 Музей и худ.галерии с рег.х-р</t>
  </si>
  <si>
    <t>ФУНКЦИЯ 8</t>
  </si>
  <si>
    <t>ВСИЧКО РАЗХОДИ В ДЪРЖАВНИ ДЕЙНОСТИ</t>
  </si>
  <si>
    <t>МЕСТНИ ДЕЙНОСТИ</t>
  </si>
  <si>
    <t>ВСИЧКО РАЗХОДИ В МЕСТНИ ДЕЙНОСТИ</t>
  </si>
  <si>
    <t>ВСИЧКО РАЗХОДИ В ДОФИНАНСИРАНЕ</t>
  </si>
  <si>
    <t>ФУНКЦИЯ 6</t>
  </si>
  <si>
    <t>д.123 Общински съвети</t>
  </si>
  <si>
    <t>д.524 Домашен социален патронаж</t>
  </si>
  <si>
    <t>д.284 Ликвидиране на последствията от бедствия</t>
  </si>
  <si>
    <t>д.878 Приют за безстопанствени животни</t>
  </si>
  <si>
    <t>д.283 Превант. дейност за намаляв.на вредн.посл.</t>
  </si>
  <si>
    <t>От собствени приходи</t>
  </si>
  <si>
    <t>План 2011 г.</t>
  </si>
  <si>
    <t>Отчет към 31.12.2011 г.</t>
  </si>
  <si>
    <t>Преходен остатък от 2011 г.</t>
  </si>
  <si>
    <t xml:space="preserve"> Бюджет 2012 г. по ЕРС</t>
  </si>
  <si>
    <t>д.239 Други дейности по вътрешната сигурност</t>
  </si>
  <si>
    <t>д.469 Други дейности по здравеопазването</t>
  </si>
  <si>
    <t xml:space="preserve">д.318 Подготвителна група в училище                                </t>
  </si>
  <si>
    <t>в т.ч.Текущи разходи</t>
  </si>
  <si>
    <t>в т.ч. за Капиталови разходи</t>
  </si>
  <si>
    <t xml:space="preserve">в т.ч. за Капиталови разходи </t>
  </si>
  <si>
    <t>ФУНКЦИЯ 9</t>
  </si>
  <si>
    <t xml:space="preserve"> - членски внос 6 360</t>
  </si>
  <si>
    <t>д.910 Разходи за лихви</t>
  </si>
  <si>
    <t>д.849 Др.дейности по транспорта</t>
  </si>
  <si>
    <t xml:space="preserve"> - </t>
  </si>
  <si>
    <t xml:space="preserve"> - други възнаграждения 5 442</t>
  </si>
  <si>
    <t xml:space="preserve"> - осигурителни вноски 12 130</t>
  </si>
  <si>
    <t xml:space="preserve"> - заплати 65 341</t>
  </si>
  <si>
    <t xml:space="preserve"> - други възнаграждения 5 000</t>
  </si>
  <si>
    <t xml:space="preserve"> - осигурителни вноски 54 600</t>
  </si>
  <si>
    <t xml:space="preserve"> - заплати 86 000</t>
  </si>
  <si>
    <t xml:space="preserve"> - осигурителни вноски 18 000</t>
  </si>
  <si>
    <t xml:space="preserve"> - издръжка 262 500</t>
  </si>
  <si>
    <t xml:space="preserve"> - издръжка 24 500</t>
  </si>
  <si>
    <t xml:space="preserve"> - членски внос 580</t>
  </si>
  <si>
    <t xml:space="preserve"> - издръжка 20 000</t>
  </si>
  <si>
    <t xml:space="preserve"> - издръжка 909 300</t>
  </si>
  <si>
    <t xml:space="preserve"> - издръжка 70 800</t>
  </si>
  <si>
    <t xml:space="preserve"> - издръжка 393 900</t>
  </si>
  <si>
    <t xml:space="preserve"> - издръжка 602 000</t>
  </si>
  <si>
    <t xml:space="preserve"> - заплати 260 000</t>
  </si>
  <si>
    <t xml:space="preserve"> - други възнаграждения 19 000</t>
  </si>
  <si>
    <t xml:space="preserve"> - осигурителни вноски 50 000</t>
  </si>
  <si>
    <t xml:space="preserve"> - издръжка 243 000</t>
  </si>
  <si>
    <t xml:space="preserve"> - членски внос 5 000</t>
  </si>
  <si>
    <t xml:space="preserve"> - субсидии за нефинансови предприятия 46 300</t>
  </si>
  <si>
    <t xml:space="preserve"> - други текущи трансфери за домакинства 20 000</t>
  </si>
  <si>
    <t xml:space="preserve"> - издръжка 10 000</t>
  </si>
  <si>
    <t xml:space="preserve"> - издръжка 10 340</t>
  </si>
  <si>
    <t xml:space="preserve"> - други възнаграждения 254</t>
  </si>
  <si>
    <t xml:space="preserve"> - помощи по решение на ОбС 2 400</t>
  </si>
  <si>
    <t xml:space="preserve"> - заплати 21 749</t>
  </si>
  <si>
    <t xml:space="preserve"> - други възнаграждения 607</t>
  </si>
  <si>
    <t xml:space="preserve"> - осигурителни вноски 4 037</t>
  </si>
  <si>
    <t xml:space="preserve"> - заплати 18 681</t>
  </si>
  <si>
    <t xml:space="preserve"> - други възнаграждения 538</t>
  </si>
  <si>
    <t xml:space="preserve"> - осигурителни вноски 3 468</t>
  </si>
  <si>
    <t xml:space="preserve"> - заплати 5 200</t>
  </si>
  <si>
    <t xml:space="preserve"> - други възнаграждения 153</t>
  </si>
  <si>
    <t xml:space="preserve"> - осигурителни вноски 965</t>
  </si>
  <si>
    <t xml:space="preserve"> - заплати 42 185</t>
  </si>
  <si>
    <t xml:space="preserve"> - осигурителни вноски 7 831</t>
  </si>
  <si>
    <t xml:space="preserve"> - заплати 212 069</t>
  </si>
  <si>
    <t xml:space="preserve"> - заплати 9 348 </t>
  </si>
  <si>
    <t xml:space="preserve"> - помощи по решение на ОбС 25 000</t>
  </si>
  <si>
    <t xml:space="preserve"> - заплати 6 357</t>
  </si>
  <si>
    <t xml:space="preserve"> - други възнаграждения 183</t>
  </si>
  <si>
    <t xml:space="preserve"> - осигурителни вноски 1 180</t>
  </si>
  <si>
    <t xml:space="preserve"> - издръжка 60 000</t>
  </si>
  <si>
    <t xml:space="preserve"> - осигурителни вноски 40 179</t>
  </si>
  <si>
    <t xml:space="preserve"> - други възнаграждения 3 267</t>
  </si>
  <si>
    <t xml:space="preserve"> - осигурителни вноски 2 086</t>
  </si>
  <si>
    <t xml:space="preserve"> - други възнаграждения 12 302</t>
  </si>
  <si>
    <t xml:space="preserve"> - осигурителни вноски 1 103</t>
  </si>
  <si>
    <t xml:space="preserve"> - издръжка 27 660</t>
  </si>
  <si>
    <t xml:space="preserve"> - издръжка 90 000</t>
  </si>
  <si>
    <t xml:space="preserve"> - издръжка 27 000</t>
  </si>
  <si>
    <t xml:space="preserve"> - заплати 14 400</t>
  </si>
  <si>
    <t xml:space="preserve"> - други възнаграждения 419</t>
  </si>
  <si>
    <t xml:space="preserve"> - осигурителни вноски 2 673</t>
  </si>
  <si>
    <t>д.998 Резерв</t>
  </si>
  <si>
    <t xml:space="preserve"> - заплати 5 434</t>
  </si>
  <si>
    <t xml:space="preserve"> - други възнаграждения 159</t>
  </si>
  <si>
    <t xml:space="preserve"> - осигурителни вноски 1 009</t>
  </si>
  <si>
    <t xml:space="preserve"> - издръжка 18 340</t>
  </si>
  <si>
    <t xml:space="preserve"> - субсидии на орг. с нест. цел 270 000</t>
  </si>
  <si>
    <t xml:space="preserve"> - издръжка 11 360</t>
  </si>
  <si>
    <t>д.412 Многопрофилни болници за активно лечение</t>
  </si>
  <si>
    <t xml:space="preserve"> - други възнаграждения 4 871</t>
  </si>
  <si>
    <t xml:space="preserve"> - осигурителни вноски 24 412</t>
  </si>
  <si>
    <t xml:space="preserve"> - заплати 136 045</t>
  </si>
  <si>
    <t xml:space="preserve"> - осигурителни вноски 25 255</t>
  </si>
  <si>
    <t xml:space="preserve"> - издръжка 282 397</t>
  </si>
  <si>
    <t xml:space="preserve"> - издръжка 211 000</t>
  </si>
  <si>
    <t xml:space="preserve"> - издръжка 377 857</t>
  </si>
  <si>
    <t xml:space="preserve"> - заплати 147 888</t>
  </si>
  <si>
    <t xml:space="preserve"> - осигурителни вноски 25 124</t>
  </si>
  <si>
    <t>д.284 Ликв.на посл.от стихийни бедствия</t>
  </si>
  <si>
    <t>в т.ч. Текущи разходи</t>
  </si>
  <si>
    <t xml:space="preserve"> - заплати 62 612</t>
  </si>
  <si>
    <t xml:space="preserve"> - други възнаграждения 1 603</t>
  </si>
  <si>
    <t xml:space="preserve"> - осигурителни вноски 11 622</t>
  </si>
  <si>
    <t xml:space="preserve"> - издръжка 89 900</t>
  </si>
  <si>
    <t xml:space="preserve"> - членски внос 7 754</t>
  </si>
  <si>
    <t xml:space="preserve"> - други възнаграждения 19 242</t>
  </si>
  <si>
    <t xml:space="preserve"> - други възнаграждения 1 918</t>
  </si>
  <si>
    <t xml:space="preserve"> - издръжка 40 902</t>
  </si>
  <si>
    <t xml:space="preserve"> - други възнаграждения 6 619</t>
  </si>
  <si>
    <t xml:space="preserve"> - издръжка 48 673</t>
  </si>
  <si>
    <t xml:space="preserve"> - издръжка 92 246</t>
  </si>
  <si>
    <t xml:space="preserve"> - заплати 300 000</t>
  </si>
  <si>
    <t>д.713 Спорт за всички</t>
  </si>
  <si>
    <t>д.589 Др.служби и дейности по соц.осигуряване</t>
  </si>
  <si>
    <t xml:space="preserve"> - заплати 10 488</t>
  </si>
  <si>
    <t xml:space="preserve"> - други възнаграждения 404</t>
  </si>
  <si>
    <t xml:space="preserve"> - осигурителни вноски 2 108</t>
  </si>
  <si>
    <t xml:space="preserve"> - издръжка 2 000</t>
  </si>
  <si>
    <t xml:space="preserve"> в т.ч. Капиталови разходи </t>
  </si>
  <si>
    <t xml:space="preserve"> - основен ремонт на ДМА 100 000</t>
  </si>
  <si>
    <t>в т.ч. капиталов трансфер 25 000</t>
  </si>
  <si>
    <t xml:space="preserve">в т.ч. Капиталови разходи </t>
  </si>
  <si>
    <t xml:space="preserve"> в т.ч.Капиталови разходи </t>
  </si>
  <si>
    <t xml:space="preserve"> - придобиване на ДМА 135 000</t>
  </si>
  <si>
    <t xml:space="preserve"> - придобиване на други ДМА 30 000</t>
  </si>
  <si>
    <t xml:space="preserve"> - издръжка 1 733 102</t>
  </si>
  <si>
    <t xml:space="preserve"> - придобиване на други ДМА 25 000</t>
  </si>
  <si>
    <t xml:space="preserve">в т.ч.Капиталови разходи </t>
  </si>
  <si>
    <t xml:space="preserve"> - придобиване на ДМА 16 314</t>
  </si>
  <si>
    <t xml:space="preserve"> - придобиване на ДМА 3 200</t>
  </si>
  <si>
    <t xml:space="preserve"> - основен ремонт на ДМА 10 000</t>
  </si>
  <si>
    <t xml:space="preserve"> - придобиване на ДМА 5 000</t>
  </si>
  <si>
    <t xml:space="preserve"> - придобиване на ДМА  30 000</t>
  </si>
  <si>
    <t xml:space="preserve"> - придобиване на ДМА 200 000</t>
  </si>
  <si>
    <t xml:space="preserve"> - придобиване на ДМА 14 500</t>
  </si>
  <si>
    <t xml:space="preserve"> - придобиване на други ДМА 40 000</t>
  </si>
  <si>
    <t xml:space="preserve"> - придобиване на ДМА 120 000</t>
  </si>
  <si>
    <t xml:space="preserve"> - други възнаграждения 200</t>
  </si>
  <si>
    <t xml:space="preserve"> - осигурителни вноски 81 </t>
  </si>
  <si>
    <t xml:space="preserve"> - издръжка 7 546</t>
  </si>
  <si>
    <t xml:space="preserve"> - придобиване на ДМА 423 500</t>
  </si>
  <si>
    <t xml:space="preserve"> - резерв 6 670</t>
  </si>
  <si>
    <t xml:space="preserve"> - издръжка 1 283 333</t>
  </si>
  <si>
    <t xml:space="preserve"> - резерв 12 905</t>
  </si>
  <si>
    <t xml:space="preserve"> - основен ремонт на ДМА  245 195</t>
  </si>
  <si>
    <t xml:space="preserve"> - резерв 19 975</t>
  </si>
  <si>
    <t xml:space="preserve"> - придобиване на ДМА 112 525</t>
  </si>
  <si>
    <t xml:space="preserve"> - издръжка 610 000</t>
  </si>
  <si>
    <t xml:space="preserve"> - заплати 166 473</t>
  </si>
  <si>
    <t xml:space="preserve"> - издръжка 490 400</t>
  </si>
  <si>
    <t xml:space="preserve"> - придобиване на ДМА 45 000</t>
  </si>
  <si>
    <t xml:space="preserve"> - придобиване на НДА 70 000</t>
  </si>
  <si>
    <t xml:space="preserve"> - придобиване на земя 2 000</t>
  </si>
  <si>
    <t xml:space="preserve"> - придобиване на ДМА 64 000</t>
  </si>
  <si>
    <t xml:space="preserve"> - заплати 399 416</t>
  </si>
  <si>
    <t xml:space="preserve"> - други възнаграждения 16 693</t>
  </si>
  <si>
    <t xml:space="preserve"> - осигурителни вноски 104 339</t>
  </si>
  <si>
    <t xml:space="preserve"> - заплати </t>
  </si>
  <si>
    <t xml:space="preserve"> - други възнаграждения </t>
  </si>
  <si>
    <t xml:space="preserve"> - осигурителни вноски </t>
  </si>
  <si>
    <t xml:space="preserve"> - издръжка </t>
  </si>
  <si>
    <t xml:space="preserve">Капиталови разходи </t>
  </si>
  <si>
    <t xml:space="preserve"> - платени данъци и такси</t>
  </si>
  <si>
    <t xml:space="preserve"> - издръжка</t>
  </si>
  <si>
    <t xml:space="preserve"> - осигурителни вноски</t>
  </si>
  <si>
    <t xml:space="preserve"> - други възнаграждения</t>
  </si>
  <si>
    <t xml:space="preserve"> - стипендии </t>
  </si>
  <si>
    <t xml:space="preserve"> - текущи трансфери</t>
  </si>
  <si>
    <t xml:space="preserve"> - издръжка  </t>
  </si>
  <si>
    <t xml:space="preserve"> - субсидии за орг.с нест.цел </t>
  </si>
  <si>
    <t xml:space="preserve"> - помощи по решение на ОбС </t>
  </si>
  <si>
    <t xml:space="preserve"> - членски внос </t>
  </si>
  <si>
    <t xml:space="preserve"> - придобиване на ДМА </t>
  </si>
  <si>
    <r>
      <t xml:space="preserve">д.832 </t>
    </r>
    <r>
      <rPr>
        <b/>
        <sz val="11"/>
        <rFont val="Courier New"/>
        <family val="3"/>
        <charset val="204"/>
      </rPr>
      <t>Сл.и дейн.по подър.,р-т и изгр.на пътища</t>
    </r>
  </si>
  <si>
    <t xml:space="preserve">ТЕКУЩИ РАЗХОДИ </t>
  </si>
  <si>
    <t xml:space="preserve">КАПИТАЛОВИ РАЗХОДИ </t>
  </si>
  <si>
    <t xml:space="preserve"> в т.ч.Капиталови разходи</t>
  </si>
  <si>
    <t>д.601 Упр. контр. и рег. на дейности по жил. стр.</t>
  </si>
  <si>
    <t>д.627 Упр.дейности по отпадъци, ОП"РЦУО"</t>
  </si>
  <si>
    <t>д.239 Др.д-сти по вътрешната сигурност</t>
  </si>
  <si>
    <t>д.282 Отбр-мобилизационна подготовка</t>
  </si>
  <si>
    <t>д.311 Детски градини</t>
  </si>
  <si>
    <t xml:space="preserve">д.322 Неспециализирани училища, без ПГ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</si>
  <si>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д.437 Здр.кабинет в детски градини и у-ща </t>
  </si>
  <si>
    <t>д.431 Детски ясли, детски кухни и яслени гр.</t>
  </si>
  <si>
    <t>д.530 Център за наст. от семеен тип</t>
  </si>
  <si>
    <t>д.540 Домове за стари хора-Самоков</t>
  </si>
  <si>
    <t>д.525 Клубове на пенсионера, инвалида и др.</t>
  </si>
  <si>
    <t>д.621 Упр. контр. и рег. на дейност по упр. на околна ср.</t>
  </si>
  <si>
    <t>д.714 Спортни бази (ОП"Спортни имоти)</t>
  </si>
  <si>
    <t>д.829 Др. дейности по селско и горско стоп.</t>
  </si>
  <si>
    <t>д.831 У-ние,контр. и рег. транспорт и пътища</t>
  </si>
  <si>
    <t>Д.865 Др. дейности по туризма, ОП "МТТД"</t>
  </si>
  <si>
    <t>д.322 Неспециализирани училища</t>
  </si>
  <si>
    <t>д.338 Ресурсно подпомагане</t>
  </si>
  <si>
    <t>д.326 Проф. гимназии и пар. за проф. подг.</t>
  </si>
  <si>
    <t>д.562</t>
  </si>
  <si>
    <t>Съгласувал:</t>
  </si>
  <si>
    <t>д.589 Други служби и дейности по соц.осигуряване</t>
  </si>
  <si>
    <t>д.714 Спортни бази</t>
  </si>
  <si>
    <t>д.551 Дневни центрове за лица с увреждания</t>
  </si>
  <si>
    <t>д.606 Изграждане, р-т и поддържане на уличната мрежа</t>
  </si>
  <si>
    <t>д.619 Др. д-сти по жил.стр.,благоустр. и рег.развитие</t>
  </si>
  <si>
    <t>Кметство Бели Искър</t>
  </si>
  <si>
    <t>Кметство Говедарци</t>
  </si>
  <si>
    <t>Кметство Доспей</t>
  </si>
  <si>
    <t>Кметство Драгушиново</t>
  </si>
  <si>
    <t>Кметство Ковачевци</t>
  </si>
  <si>
    <t>Кметство Мала Църква</t>
  </si>
  <si>
    <t>Кметство Марица</t>
  </si>
  <si>
    <t>Кметство Продановци</t>
  </si>
  <si>
    <t>Кметство Радуил</t>
  </si>
  <si>
    <t>Кметство Райово</t>
  </si>
  <si>
    <t xml:space="preserve">Кметство Широки дол </t>
  </si>
  <si>
    <t>д.622 Озеленяване</t>
  </si>
  <si>
    <t>д.619 Др. дейности по жил. стр. благоустр.</t>
  </si>
  <si>
    <t>д.603 Водоснабдяване и канализация вкл.:</t>
  </si>
  <si>
    <r>
      <t>д.606</t>
    </r>
    <r>
      <rPr>
        <b/>
        <sz val="9"/>
        <rFont val="Courier New"/>
        <family val="3"/>
        <charset val="204"/>
      </rPr>
      <t xml:space="preserve"> </t>
    </r>
    <r>
      <rPr>
        <b/>
        <sz val="10"/>
        <rFont val="Courier New"/>
        <family val="3"/>
        <charset val="204"/>
      </rPr>
      <t>Изграждане,ремонт и подържане на уличн.мрежа вкл.</t>
    </r>
  </si>
  <si>
    <t>д.117 Държавни и общински служби и дейности по избори</t>
  </si>
  <si>
    <t>д.849 Др.дейности по транспорта и пътищата</t>
  </si>
  <si>
    <t>д.122 Общинска администрация включително</t>
  </si>
  <si>
    <t>Заплати и осигурителни вноски по кметства в т.ч.</t>
  </si>
  <si>
    <t>Кметско наместничество Алино</t>
  </si>
  <si>
    <t>д.604 Осветление на улици и площади вкл.:</t>
  </si>
  <si>
    <t>д.623 Чистота вкл.:</t>
  </si>
  <si>
    <t>д.759 Др.дейности по културата вкл.:</t>
  </si>
  <si>
    <t>Мая Христева</t>
  </si>
  <si>
    <t>Председател на ОбС-Самоков</t>
  </si>
  <si>
    <t>Кметство Алино</t>
  </si>
  <si>
    <t>Кметство Маджаре</t>
  </si>
  <si>
    <t>Кметство Ярлово</t>
  </si>
  <si>
    <t>д.832 Служби и дейности по поддържане, ремонт и изгр.на пътища</t>
  </si>
  <si>
    <t>ВСИЧКО РАЗХОДИ ЗА 2022г.</t>
  </si>
  <si>
    <t>д.561 Асистентска подкрепа</t>
  </si>
  <si>
    <t>д.562 Асистенти  за лична помощ</t>
  </si>
  <si>
    <t>Кметство Злокучане</t>
  </si>
  <si>
    <t xml:space="preserve">дофинансиране на маломерни паралеки </t>
  </si>
  <si>
    <t>Кметство Белчин</t>
  </si>
  <si>
    <t>д.871 Помощни стопанства, столове и други спом. дейности</t>
  </si>
  <si>
    <t>д.732 Културни дейности</t>
  </si>
  <si>
    <t>д.604 Осветление на улици и площади</t>
  </si>
  <si>
    <t>Проект на бюджет 2024г.</t>
  </si>
  <si>
    <t>ПРОЕКТ НА БЮДЖЕТ ЗА 2024 ГОДИНА - РАЗХОД</t>
  </si>
  <si>
    <t>КАПИТАЛОВИ РАЗХОДИ ЗА 2024 ГОДИНА Д.Д.</t>
  </si>
  <si>
    <t>КАПИТАЛОВИ РАЗХОДИ ЗА 2024 ГОДИНА - М.Д.</t>
  </si>
  <si>
    <t>ВСИЧКО РАЗХОДИ ЗА 2024г.</t>
  </si>
  <si>
    <t>д.285 Доброволни формирования за защита при бедствия</t>
  </si>
  <si>
    <t>Кметство Рельово</t>
  </si>
  <si>
    <t>Кметство Горни Окол</t>
  </si>
  <si>
    <t>Кметство Клисура</t>
  </si>
  <si>
    <t xml:space="preserve">Кметство Поповяне </t>
  </si>
  <si>
    <t>Кметство Шипочан</t>
  </si>
  <si>
    <t>Кметство Гуцал</t>
  </si>
  <si>
    <t>Кметство Ново село</t>
  </si>
  <si>
    <t>Кметство Долни Окол</t>
  </si>
  <si>
    <t>д.526 Център за обществена подкрепа</t>
  </si>
  <si>
    <t>Кметство Поповяне</t>
  </si>
  <si>
    <t>Кметство Долни окол</t>
  </si>
  <si>
    <t>кметство Злокучане</t>
  </si>
  <si>
    <t>Текущи ремонти по кметства в т.ч.</t>
  </si>
  <si>
    <t>Текущи разходи по кметства  в т.ч.</t>
  </si>
  <si>
    <t>Текущи ремонти по кметства  в т.ч.</t>
  </si>
  <si>
    <t>Текущи разходи по кметства т.ч.</t>
  </si>
  <si>
    <t>д.289 Др.дейности за защита на населението при стихийни бедствия и аварии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</si>
</sst>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#,##0_ ;\-#,##0\ "/>
  </numFmts>
  <fonts count="36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b/>
      <sz val="10"/>
      <name val="Courier New"/>
      <family val="3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b/>
      <sz val="11"/>
      <name val="Courier New"/>
      <family val="3"/>
      <charset val="204"/>
    </font>
    <font>
      <sz val="11"/>
      <name val="Arial"/>
      <family val="2"/>
      <charset val="204"/>
    </font>
    <font>
      <b/>
      <sz val="12"/>
      <name val="Courier New"/>
      <family val="3"/>
      <charset val="204"/>
    </font>
    <font>
      <sz val="12"/>
      <name val="Arial"/>
      <family val="2"/>
      <charset val="204"/>
    </font>
    <font>
      <sz val="12"/>
      <name val="Courier New"/>
      <family val="3"/>
      <charset val="204"/>
    </font>
    <font>
      <sz val="11"/>
      <name val="Arial"/>
      <family val="2"/>
      <charset val="204"/>
    </font>
    <font>
      <b/>
      <sz val="9"/>
      <name val="Courier New"/>
      <family val="3"/>
      <charset val="204"/>
    </font>
    <font>
      <b/>
      <sz val="11"/>
      <name val="Arial"/>
      <family val="2"/>
      <charset val="204"/>
    </font>
    <font>
      <sz val="11"/>
      <name val="Courier New"/>
      <family val="3"/>
      <charset val="204"/>
    </font>
    <font>
      <sz val="10"/>
      <name val="Courier New"/>
      <family val="3"/>
      <charset val="204"/>
    </font>
    <font>
      <i/>
      <sz val="9"/>
      <name val="Arial"/>
      <family val="2"/>
      <charset val="204"/>
    </font>
    <font>
      <b/>
      <i/>
      <sz val="11"/>
      <name val="Arial"/>
      <family val="2"/>
      <charset val="204"/>
    </font>
    <font>
      <b/>
      <i/>
      <sz val="11"/>
      <name val="Courier New"/>
      <family val="3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0"/>
      <name val="Courier New"/>
      <family val="3"/>
      <charset val="204"/>
    </font>
    <font>
      <i/>
      <sz val="12"/>
      <name val="Courier New"/>
      <family val="3"/>
      <charset val="204"/>
    </font>
    <font>
      <b/>
      <sz val="16"/>
      <name val="Courier New"/>
      <family val="3"/>
      <charset val="204"/>
    </font>
    <font>
      <sz val="16"/>
      <name val="Arial"/>
      <family val="2"/>
      <charset val="204"/>
    </font>
    <font>
      <b/>
      <i/>
      <sz val="14"/>
      <name val="Arial"/>
      <family val="2"/>
      <charset val="204"/>
    </font>
    <font>
      <b/>
      <sz val="16"/>
      <name val="Arial"/>
      <family val="2"/>
      <charset val="204"/>
    </font>
    <font>
      <i/>
      <sz val="16"/>
      <name val="Arial"/>
      <family val="2"/>
      <charset val="204"/>
    </font>
    <font>
      <sz val="14"/>
      <name val="Courier New"/>
      <family val="3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170">
    <xf numFmtId="0" fontId="2" fillId="0" borderId="0" xfId="0" applyNumberFormat="1" applyFont="1" applyFill="1" applyBorder="1" applyAlignment="1" applyProtection="1">
      <alignment vertical="top"/>
    </xf>
    <xf numFmtId="0" fontId="2" fillId="2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5" fillId="0" borderId="2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vertical="top"/>
    </xf>
    <xf numFmtId="0" fontId="10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vertical="top"/>
    </xf>
    <xf numFmtId="164" fontId="12" fillId="0" borderId="0" xfId="0" applyNumberFormat="1" applyFont="1" applyFill="1" applyBorder="1" applyAlignment="1" applyProtection="1">
      <alignment vertical="top"/>
    </xf>
    <xf numFmtId="0" fontId="2" fillId="2" borderId="0" xfId="0" applyNumberFormat="1" applyFont="1" applyFill="1" applyBorder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horizontal="center" vertical="top"/>
    </xf>
    <xf numFmtId="164" fontId="10" fillId="3" borderId="1" xfId="0" applyNumberFormat="1" applyFont="1" applyFill="1" applyBorder="1" applyAlignment="1" applyProtection="1">
      <alignment vertical="top"/>
    </xf>
    <xf numFmtId="164" fontId="16" fillId="2" borderId="1" xfId="0" applyNumberFormat="1" applyFont="1" applyFill="1" applyBorder="1" applyAlignment="1" applyProtection="1">
      <alignment horizontal="right" vertical="center"/>
    </xf>
    <xf numFmtId="164" fontId="16" fillId="2" borderId="1" xfId="0" applyNumberFormat="1" applyFont="1" applyFill="1" applyBorder="1" applyAlignment="1" applyProtection="1">
      <alignment horizontal="right" vertical="center" wrapText="1"/>
    </xf>
    <xf numFmtId="0" fontId="17" fillId="2" borderId="1" xfId="0" applyNumberFormat="1" applyFont="1" applyFill="1" applyBorder="1" applyAlignment="1" applyProtection="1">
      <alignment horizontal="left" vertical="center"/>
    </xf>
    <xf numFmtId="164" fontId="16" fillId="0" borderId="1" xfId="0" applyNumberFormat="1" applyFont="1" applyFill="1" applyBorder="1" applyAlignment="1" applyProtection="1">
      <alignment horizontal="right" vertical="center"/>
    </xf>
    <xf numFmtId="164" fontId="16" fillId="0" borderId="1" xfId="0" applyNumberFormat="1" applyFont="1" applyFill="1" applyBorder="1" applyAlignment="1" applyProtection="1">
      <alignment horizontal="right" vertical="center" wrapText="1"/>
    </xf>
    <xf numFmtId="0" fontId="17" fillId="2" borderId="1" xfId="0" applyNumberFormat="1" applyFont="1" applyFill="1" applyBorder="1" applyAlignment="1" applyProtection="1">
      <alignment vertical="center"/>
    </xf>
    <xf numFmtId="164" fontId="16" fillId="4" borderId="1" xfId="0" applyNumberFormat="1" applyFont="1" applyFill="1" applyBorder="1" applyAlignment="1" applyProtection="1">
      <alignment horizontal="right" vertical="center" wrapText="1"/>
    </xf>
    <xf numFmtId="164" fontId="16" fillId="0" borderId="0" xfId="0" applyNumberFormat="1" applyFont="1" applyFill="1" applyBorder="1" applyAlignment="1" applyProtection="1">
      <alignment horizontal="right" vertical="center"/>
    </xf>
    <xf numFmtId="164" fontId="16" fillId="0" borderId="0" xfId="0" applyNumberFormat="1" applyFont="1" applyFill="1" applyBorder="1" applyAlignment="1" applyProtection="1">
      <alignment horizontal="right" vertical="center" wrapText="1"/>
    </xf>
    <xf numFmtId="164" fontId="16" fillId="0" borderId="1" xfId="0" applyNumberFormat="1" applyFont="1" applyFill="1" applyBorder="1" applyAlignment="1" applyProtection="1">
      <alignment horizontal="right" vertical="top"/>
    </xf>
    <xf numFmtId="164" fontId="16" fillId="2" borderId="1" xfId="0" applyNumberFormat="1" applyFont="1" applyFill="1" applyBorder="1" applyAlignment="1" applyProtection="1">
      <alignment horizontal="right" vertical="top"/>
    </xf>
    <xf numFmtId="0" fontId="17" fillId="0" borderId="1" xfId="0" applyNumberFormat="1" applyFont="1" applyFill="1" applyBorder="1" applyAlignment="1" applyProtection="1">
      <alignment horizontal="left" vertical="top"/>
    </xf>
    <xf numFmtId="3" fontId="16" fillId="2" borderId="1" xfId="0" applyNumberFormat="1" applyFont="1" applyFill="1" applyBorder="1" applyAlignment="1" applyProtection="1">
      <alignment vertical="top"/>
    </xf>
    <xf numFmtId="3" fontId="10" fillId="2" borderId="1" xfId="0" applyNumberFormat="1" applyFont="1" applyFill="1" applyBorder="1" applyAlignment="1" applyProtection="1">
      <alignment vertical="top"/>
    </xf>
    <xf numFmtId="164" fontId="10" fillId="3" borderId="1" xfId="0" applyNumberFormat="1" applyFont="1" applyFill="1" applyBorder="1" applyAlignment="1" applyProtection="1">
      <alignment horizontal="right" vertical="top"/>
    </xf>
    <xf numFmtId="164" fontId="16" fillId="3" borderId="1" xfId="0" applyNumberFormat="1" applyFont="1" applyFill="1" applyBorder="1" applyAlignment="1" applyProtection="1">
      <alignment horizontal="right" vertical="top"/>
    </xf>
    <xf numFmtId="0" fontId="15" fillId="0" borderId="1" xfId="0" applyNumberFormat="1" applyFont="1" applyFill="1" applyBorder="1" applyAlignment="1" applyProtection="1">
      <alignment vertical="top"/>
    </xf>
    <xf numFmtId="164" fontId="16" fillId="5" borderId="1" xfId="0" applyNumberFormat="1" applyFont="1" applyFill="1" applyBorder="1" applyAlignment="1" applyProtection="1">
      <alignment horizontal="right" vertical="top"/>
    </xf>
    <xf numFmtId="164" fontId="16" fillId="2" borderId="0" xfId="0" applyNumberFormat="1" applyFont="1" applyFill="1" applyBorder="1" applyAlignment="1" applyProtection="1">
      <alignment horizontal="right" vertical="top"/>
    </xf>
    <xf numFmtId="164" fontId="16" fillId="3" borderId="1" xfId="0" applyNumberFormat="1" applyFont="1" applyFill="1" applyBorder="1" applyAlignment="1" applyProtection="1">
      <alignment horizontal="center" vertical="top"/>
    </xf>
    <xf numFmtId="164" fontId="16" fillId="4" borderId="1" xfId="0" applyNumberFormat="1" applyFont="1" applyFill="1" applyBorder="1" applyAlignment="1" applyProtection="1">
      <alignment horizontal="right" vertical="top"/>
    </xf>
    <xf numFmtId="164" fontId="16" fillId="6" borderId="1" xfId="0" applyNumberFormat="1" applyFont="1" applyFill="1" applyBorder="1" applyAlignment="1" applyProtection="1">
      <alignment horizontal="right" vertical="top"/>
    </xf>
    <xf numFmtId="164" fontId="16" fillId="0" borderId="0" xfId="0" applyNumberFormat="1" applyFont="1" applyFill="1" applyBorder="1" applyAlignment="1" applyProtection="1">
      <alignment horizontal="right" vertical="top"/>
    </xf>
    <xf numFmtId="0" fontId="10" fillId="7" borderId="1" xfId="0" applyNumberFormat="1" applyFont="1" applyFill="1" applyBorder="1" applyAlignment="1" applyProtection="1">
      <alignment vertical="top"/>
    </xf>
    <xf numFmtId="164" fontId="10" fillId="7" borderId="1" xfId="0" applyNumberFormat="1" applyFont="1" applyFill="1" applyBorder="1" applyAlignment="1" applyProtection="1">
      <alignment horizontal="right" vertical="top"/>
    </xf>
    <xf numFmtId="0" fontId="14" fillId="0" borderId="0" xfId="0" applyNumberFormat="1" applyFont="1" applyFill="1" applyBorder="1" applyAlignment="1" applyProtection="1">
      <alignment vertical="top"/>
    </xf>
    <xf numFmtId="0" fontId="17" fillId="0" borderId="3" xfId="0" applyNumberFormat="1" applyFont="1" applyFill="1" applyBorder="1" applyAlignment="1" applyProtection="1">
      <alignment horizontal="left" vertical="top"/>
    </xf>
    <xf numFmtId="0" fontId="17" fillId="0" borderId="0" xfId="0" applyNumberFormat="1" applyFont="1" applyFill="1" applyBorder="1" applyAlignment="1" applyProtection="1">
      <alignment horizontal="left" vertical="top"/>
    </xf>
    <xf numFmtId="164" fontId="10" fillId="2" borderId="1" xfId="0" applyNumberFormat="1" applyFont="1" applyFill="1" applyBorder="1" applyAlignment="1" applyProtection="1">
      <alignment horizontal="right" vertical="center"/>
    </xf>
    <xf numFmtId="164" fontId="10" fillId="2" borderId="1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vertical="top"/>
    </xf>
    <xf numFmtId="3" fontId="2" fillId="0" borderId="1" xfId="0" applyNumberFormat="1" applyFont="1" applyFill="1" applyBorder="1" applyAlignment="1" applyProtection="1">
      <alignment vertical="top"/>
    </xf>
    <xf numFmtId="0" fontId="14" fillId="0" borderId="1" xfId="0" applyNumberFormat="1" applyFont="1" applyFill="1" applyBorder="1" applyAlignment="1" applyProtection="1">
      <alignment vertical="top"/>
    </xf>
    <xf numFmtId="3" fontId="14" fillId="0" borderId="1" xfId="0" applyNumberFormat="1" applyFont="1" applyFill="1" applyBorder="1" applyAlignment="1" applyProtection="1">
      <alignment vertical="top"/>
    </xf>
    <xf numFmtId="49" fontId="17" fillId="2" borderId="1" xfId="0" applyNumberFormat="1" applyFont="1" applyFill="1" applyBorder="1" applyAlignment="1" applyProtection="1">
      <alignment vertical="center"/>
    </xf>
    <xf numFmtId="0" fontId="18" fillId="0" borderId="1" xfId="0" applyNumberFormat="1" applyFont="1" applyFill="1" applyBorder="1" applyAlignment="1" applyProtection="1">
      <alignment vertical="top"/>
    </xf>
    <xf numFmtId="3" fontId="18" fillId="0" borderId="1" xfId="0" applyNumberFormat="1" applyFont="1" applyFill="1" applyBorder="1" applyAlignment="1" applyProtection="1">
      <alignment vertical="top"/>
    </xf>
    <xf numFmtId="3" fontId="18" fillId="2" borderId="1" xfId="0" applyNumberFormat="1" applyFont="1" applyFill="1" applyBorder="1" applyAlignment="1" applyProtection="1">
      <alignment vertical="center"/>
    </xf>
    <xf numFmtId="3" fontId="14" fillId="2" borderId="1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horizontal="left" vertical="top"/>
    </xf>
    <xf numFmtId="3" fontId="20" fillId="5" borderId="1" xfId="0" applyNumberFormat="1" applyFont="1" applyFill="1" applyBorder="1" applyAlignment="1" applyProtection="1">
      <alignment vertical="top"/>
    </xf>
    <xf numFmtId="3" fontId="18" fillId="0" borderId="1" xfId="0" applyNumberFormat="1" applyFont="1" applyFill="1" applyBorder="1" applyAlignment="1" applyProtection="1">
      <alignment horizontal="right" vertical="top"/>
    </xf>
    <xf numFmtId="0" fontId="18" fillId="0" borderId="1" xfId="0" applyNumberFormat="1" applyFont="1" applyFill="1" applyBorder="1" applyAlignment="1" applyProtection="1">
      <alignment horizontal="right" vertical="top"/>
    </xf>
    <xf numFmtId="3" fontId="18" fillId="2" borderId="1" xfId="0" applyNumberFormat="1" applyFont="1" applyFill="1" applyBorder="1" applyAlignment="1" applyProtection="1">
      <alignment horizontal="right" vertical="center"/>
    </xf>
    <xf numFmtId="3" fontId="20" fillId="4" borderId="1" xfId="0" applyNumberFormat="1" applyFont="1" applyFill="1" applyBorder="1" applyAlignment="1" applyProtection="1">
      <alignment vertical="top"/>
    </xf>
    <xf numFmtId="3" fontId="20" fillId="6" borderId="1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horizontal="left" vertical="top"/>
    </xf>
    <xf numFmtId="3" fontId="6" fillId="0" borderId="0" xfId="0" applyNumberFormat="1" applyFont="1" applyFill="1" applyBorder="1" applyAlignment="1" applyProtection="1">
      <alignment vertical="top"/>
    </xf>
    <xf numFmtId="164" fontId="6" fillId="0" borderId="0" xfId="0" applyNumberFormat="1" applyFont="1" applyFill="1" applyBorder="1" applyAlignment="1" applyProtection="1">
      <alignment vertical="top"/>
    </xf>
    <xf numFmtId="0" fontId="13" fillId="6" borderId="1" xfId="0" applyNumberFormat="1" applyFont="1" applyFill="1" applyBorder="1" applyAlignment="1" applyProtection="1">
      <alignment horizontal="center" vertical="center"/>
    </xf>
    <xf numFmtId="0" fontId="13" fillId="6" borderId="1" xfId="0" applyNumberFormat="1" applyFont="1" applyFill="1" applyBorder="1" applyAlignment="1" applyProtection="1">
      <alignment horizontal="center" vertical="center" wrapText="1"/>
    </xf>
    <xf numFmtId="164" fontId="10" fillId="9" borderId="1" xfId="0" applyNumberFormat="1" applyFont="1" applyFill="1" applyBorder="1" applyAlignment="1" applyProtection="1">
      <alignment vertical="top"/>
    </xf>
    <xf numFmtId="3" fontId="20" fillId="9" borderId="1" xfId="0" applyNumberFormat="1" applyFont="1" applyFill="1" applyBorder="1" applyAlignment="1" applyProtection="1">
      <alignment vertical="top"/>
    </xf>
    <xf numFmtId="3" fontId="10" fillId="9" borderId="1" xfId="0" applyNumberFormat="1" applyFont="1" applyFill="1" applyBorder="1" applyAlignment="1" applyProtection="1">
      <alignment vertical="top"/>
    </xf>
    <xf numFmtId="164" fontId="10" fillId="9" borderId="1" xfId="0" applyNumberFormat="1" applyFont="1" applyFill="1" applyBorder="1" applyAlignment="1" applyProtection="1">
      <alignment horizontal="right" vertical="top"/>
    </xf>
    <xf numFmtId="164" fontId="16" fillId="9" borderId="1" xfId="0" applyNumberFormat="1" applyFont="1" applyFill="1" applyBorder="1" applyAlignment="1" applyProtection="1">
      <alignment horizontal="right" vertical="top"/>
    </xf>
    <xf numFmtId="3" fontId="20" fillId="9" borderId="1" xfId="0" applyNumberFormat="1" applyFont="1" applyFill="1" applyBorder="1" applyAlignment="1" applyProtection="1">
      <alignment horizontal="right" vertical="top"/>
    </xf>
    <xf numFmtId="164" fontId="16" fillId="9" borderId="1" xfId="0" applyNumberFormat="1" applyFont="1" applyFill="1" applyBorder="1" applyAlignment="1" applyProtection="1">
      <alignment horizontal="center" vertical="top"/>
    </xf>
    <xf numFmtId="0" fontId="6" fillId="8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top"/>
    </xf>
    <xf numFmtId="3" fontId="23" fillId="0" borderId="1" xfId="0" applyNumberFormat="1" applyFont="1" applyFill="1" applyBorder="1" applyAlignment="1" applyProtection="1">
      <alignment vertical="top"/>
    </xf>
    <xf numFmtId="0" fontId="23" fillId="0" borderId="1" xfId="0" applyNumberFormat="1" applyFont="1" applyFill="1" applyBorder="1" applyAlignment="1" applyProtection="1">
      <alignment vertical="top"/>
    </xf>
    <xf numFmtId="3" fontId="23" fillId="2" borderId="1" xfId="0" applyNumberFormat="1" applyFont="1" applyFill="1" applyBorder="1" applyAlignment="1" applyProtection="1">
      <alignment vertical="center"/>
    </xf>
    <xf numFmtId="164" fontId="11" fillId="9" borderId="1" xfId="0" applyNumberFormat="1" applyFont="1" applyFill="1" applyBorder="1" applyAlignment="1" applyProtection="1">
      <alignment horizontal="right" vertical="center"/>
    </xf>
    <xf numFmtId="164" fontId="11" fillId="9" borderId="1" xfId="0" applyNumberFormat="1" applyFont="1" applyFill="1" applyBorder="1" applyAlignment="1" applyProtection="1">
      <alignment horizontal="right" vertical="center" wrapText="1"/>
    </xf>
    <xf numFmtId="3" fontId="24" fillId="9" borderId="1" xfId="0" applyNumberFormat="1" applyFont="1" applyFill="1" applyBorder="1" applyAlignment="1" applyProtection="1">
      <alignment vertical="top"/>
    </xf>
    <xf numFmtId="164" fontId="11" fillId="9" borderId="1" xfId="0" applyNumberFormat="1" applyFont="1" applyFill="1" applyBorder="1" applyAlignment="1" applyProtection="1">
      <alignment horizontal="right" vertical="top"/>
    </xf>
    <xf numFmtId="164" fontId="12" fillId="0" borderId="0" xfId="0" applyNumberFormat="1" applyFont="1" applyFill="1" applyBorder="1" applyAlignment="1" applyProtection="1">
      <alignment horizontal="right" vertical="top"/>
    </xf>
    <xf numFmtId="0" fontId="8" fillId="0" borderId="0" xfId="0" applyNumberFormat="1" applyFont="1" applyFill="1" applyBorder="1" applyAlignment="1" applyProtection="1">
      <alignment vertical="top"/>
    </xf>
    <xf numFmtId="3" fontId="2" fillId="0" borderId="0" xfId="0" applyNumberFormat="1" applyFont="1" applyFill="1" applyBorder="1" applyAlignment="1" applyProtection="1">
      <alignment vertical="top"/>
    </xf>
    <xf numFmtId="165" fontId="20" fillId="9" borderId="1" xfId="0" applyNumberFormat="1" applyFont="1" applyFill="1" applyBorder="1" applyAlignment="1" applyProtection="1">
      <alignment horizontal="right" vertical="center"/>
    </xf>
    <xf numFmtId="165" fontId="18" fillId="2" borderId="1" xfId="0" applyNumberFormat="1" applyFont="1" applyFill="1" applyBorder="1" applyAlignment="1" applyProtection="1">
      <alignment vertical="center"/>
    </xf>
    <xf numFmtId="165" fontId="20" fillId="9" borderId="1" xfId="0" applyNumberFormat="1" applyFont="1" applyFill="1" applyBorder="1" applyAlignment="1" applyProtection="1">
      <alignment vertical="center"/>
    </xf>
    <xf numFmtId="165" fontId="18" fillId="0" borderId="1" xfId="0" applyNumberFormat="1" applyFont="1" applyFill="1" applyBorder="1" applyAlignment="1" applyProtection="1">
      <alignment vertical="center"/>
    </xf>
    <xf numFmtId="165" fontId="24" fillId="9" borderId="1" xfId="0" applyNumberFormat="1" applyFont="1" applyFill="1" applyBorder="1" applyAlignment="1" applyProtection="1">
      <alignment vertical="center"/>
    </xf>
    <xf numFmtId="165" fontId="20" fillId="4" borderId="1" xfId="0" applyNumberFormat="1" applyFont="1" applyFill="1" applyBorder="1" applyAlignment="1" applyProtection="1">
      <alignment horizontal="right" vertical="center"/>
    </xf>
    <xf numFmtId="165" fontId="26" fillId="0" borderId="1" xfId="0" applyNumberFormat="1" applyFont="1" applyFill="1" applyBorder="1" applyAlignment="1" applyProtection="1">
      <alignment vertical="center"/>
    </xf>
    <xf numFmtId="0" fontId="15" fillId="9" borderId="1" xfId="0" applyNumberFormat="1" applyFont="1" applyFill="1" applyBorder="1" applyAlignment="1" applyProtection="1">
      <alignment vertical="center"/>
    </xf>
    <xf numFmtId="0" fontId="15" fillId="2" borderId="1" xfId="0" applyNumberFormat="1" applyFont="1" applyFill="1" applyBorder="1" applyAlignment="1" applyProtection="1">
      <alignment vertical="center"/>
    </xf>
    <xf numFmtId="0" fontId="22" fillId="0" borderId="1" xfId="0" applyNumberFormat="1" applyFont="1" applyFill="1" applyBorder="1" applyAlignment="1" applyProtection="1">
      <alignment vertical="top"/>
    </xf>
    <xf numFmtId="0" fontId="15" fillId="2" borderId="1" xfId="0" applyNumberFormat="1" applyFont="1" applyFill="1" applyBorder="1" applyAlignment="1" applyProtection="1">
      <alignment vertical="center" wrapText="1"/>
    </xf>
    <xf numFmtId="49" fontId="15" fillId="2" borderId="1" xfId="0" applyNumberFormat="1" applyFont="1" applyFill="1" applyBorder="1" applyAlignment="1" applyProtection="1">
      <alignment vertical="center" wrapText="1"/>
    </xf>
    <xf numFmtId="49" fontId="17" fillId="2" borderId="1" xfId="0" applyNumberFormat="1" applyFont="1" applyFill="1" applyBorder="1" applyAlignment="1" applyProtection="1">
      <alignment vertical="center" wrapText="1"/>
    </xf>
    <xf numFmtId="0" fontId="15" fillId="0" borderId="1" xfId="0" applyNumberFormat="1" applyFont="1" applyFill="1" applyBorder="1" applyAlignment="1" applyProtection="1">
      <alignment vertical="center"/>
    </xf>
    <xf numFmtId="0" fontId="17" fillId="0" borderId="1" xfId="0" applyNumberFormat="1" applyFont="1" applyFill="1" applyBorder="1" applyAlignment="1" applyProtection="1">
      <alignment vertical="center"/>
    </xf>
    <xf numFmtId="0" fontId="25" fillId="9" borderId="1" xfId="0" applyNumberFormat="1" applyFont="1" applyFill="1" applyBorder="1" applyAlignment="1" applyProtection="1">
      <alignment vertical="top"/>
    </xf>
    <xf numFmtId="0" fontId="15" fillId="4" borderId="1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center"/>
    </xf>
    <xf numFmtId="0" fontId="17" fillId="0" borderId="1" xfId="0" applyNumberFormat="1" applyFont="1" applyFill="1" applyBorder="1" applyAlignment="1" applyProtection="1">
      <alignment vertical="top"/>
    </xf>
    <xf numFmtId="0" fontId="15" fillId="9" borderId="1" xfId="0" applyNumberFormat="1" applyFont="1" applyFill="1" applyBorder="1" applyAlignment="1" applyProtection="1">
      <alignment vertical="top"/>
    </xf>
    <xf numFmtId="0" fontId="15" fillId="2" borderId="1" xfId="0" applyNumberFormat="1" applyFont="1" applyFill="1" applyBorder="1" applyAlignment="1" applyProtection="1">
      <alignment vertical="top"/>
    </xf>
    <xf numFmtId="0" fontId="13" fillId="0" borderId="1" xfId="0" applyNumberFormat="1" applyFont="1" applyFill="1" applyBorder="1" applyAlignment="1" applyProtection="1">
      <alignment vertical="top"/>
    </xf>
    <xf numFmtId="0" fontId="15" fillId="5" borderId="1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/>
    </xf>
    <xf numFmtId="0" fontId="17" fillId="2" borderId="1" xfId="0" applyNumberFormat="1" applyFont="1" applyFill="1" applyBorder="1" applyAlignment="1" applyProtection="1">
      <alignment vertical="top"/>
    </xf>
    <xf numFmtId="0" fontId="15" fillId="0" borderId="1" xfId="0" applyNumberFormat="1" applyFont="1" applyFill="1" applyBorder="1" applyAlignment="1" applyProtection="1">
      <alignment vertical="top" wrapText="1"/>
    </xf>
    <xf numFmtId="0" fontId="15" fillId="2" borderId="0" xfId="0" applyNumberFormat="1" applyFont="1" applyFill="1" applyBorder="1" applyAlignment="1" applyProtection="1">
      <alignment vertical="top"/>
    </xf>
    <xf numFmtId="0" fontId="15" fillId="6" borderId="1" xfId="0" applyNumberFormat="1" applyFont="1" applyFill="1" applyBorder="1" applyAlignment="1" applyProtection="1">
      <alignment vertical="top"/>
    </xf>
    <xf numFmtId="0" fontId="15" fillId="8" borderId="1" xfId="0" applyNumberFormat="1" applyFont="1" applyFill="1" applyBorder="1" applyAlignment="1" applyProtection="1">
      <alignment vertical="top"/>
    </xf>
    <xf numFmtId="165" fontId="14" fillId="0" borderId="1" xfId="0" applyNumberFormat="1" applyFont="1" applyFill="1" applyBorder="1" applyAlignment="1" applyProtection="1">
      <alignment vertical="center"/>
    </xf>
    <xf numFmtId="165" fontId="14" fillId="2" borderId="1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top"/>
    </xf>
    <xf numFmtId="3" fontId="14" fillId="10" borderId="1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vertical="top"/>
    </xf>
    <xf numFmtId="0" fontId="28" fillId="0" borderId="1" xfId="0" applyNumberFormat="1" applyFont="1" applyFill="1" applyBorder="1" applyAlignment="1" applyProtection="1">
      <alignment vertical="top"/>
    </xf>
    <xf numFmtId="3" fontId="27" fillId="0" borderId="1" xfId="0" applyNumberFormat="1" applyFont="1" applyFill="1" applyBorder="1" applyAlignment="1" applyProtection="1">
      <alignment vertical="top"/>
    </xf>
    <xf numFmtId="165" fontId="20" fillId="11" borderId="1" xfId="0" applyNumberFormat="1" applyFont="1" applyFill="1" applyBorder="1" applyAlignment="1" applyProtection="1">
      <alignment vertical="center"/>
    </xf>
    <xf numFmtId="3" fontId="14" fillId="8" borderId="1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49" fontId="15" fillId="2" borderId="1" xfId="0" applyNumberFormat="1" applyFont="1" applyFill="1" applyBorder="1" applyAlignment="1" applyProtection="1">
      <alignment vertical="center"/>
    </xf>
    <xf numFmtId="0" fontId="29" fillId="2" borderId="1" xfId="0" applyNumberFormat="1" applyFont="1" applyFill="1" applyBorder="1" applyAlignment="1" applyProtection="1">
      <alignment vertical="center"/>
    </xf>
    <xf numFmtId="0" fontId="27" fillId="0" borderId="0" xfId="0" applyNumberFormat="1" applyFont="1" applyFill="1" applyBorder="1" applyAlignment="1" applyProtection="1">
      <alignment vertical="top"/>
    </xf>
    <xf numFmtId="165" fontId="26" fillId="2" borderId="1" xfId="0" applyNumberFormat="1" applyFont="1" applyFill="1" applyBorder="1" applyAlignment="1" applyProtection="1">
      <alignment vertical="center"/>
    </xf>
    <xf numFmtId="0" fontId="15" fillId="10" borderId="1" xfId="0" applyNumberFormat="1" applyFont="1" applyFill="1" applyBorder="1" applyAlignment="1" applyProtection="1">
      <alignment vertical="center"/>
    </xf>
    <xf numFmtId="164" fontId="10" fillId="10" borderId="1" xfId="0" applyNumberFormat="1" applyFont="1" applyFill="1" applyBorder="1" applyAlignment="1" applyProtection="1">
      <alignment vertical="top"/>
    </xf>
    <xf numFmtId="0" fontId="15" fillId="11" borderId="1" xfId="0" applyNumberFormat="1" applyFont="1" applyFill="1" applyBorder="1" applyAlignment="1" applyProtection="1">
      <alignment vertical="top"/>
    </xf>
    <xf numFmtId="0" fontId="29" fillId="2" borderId="1" xfId="0" applyNumberFormat="1" applyFont="1" applyFill="1" applyBorder="1" applyAlignment="1" applyProtection="1">
      <alignment vertical="center" wrapText="1"/>
    </xf>
    <xf numFmtId="0" fontId="17" fillId="2" borderId="1" xfId="0" applyNumberFormat="1" applyFont="1" applyFill="1" applyBorder="1" applyAlignment="1" applyProtection="1">
      <alignment vertical="center" wrapText="1"/>
    </xf>
    <xf numFmtId="3" fontId="27" fillId="2" borderId="1" xfId="0" applyNumberFormat="1" applyFont="1" applyFill="1" applyBorder="1" applyAlignment="1" applyProtection="1">
      <alignment vertical="center"/>
    </xf>
    <xf numFmtId="164" fontId="3" fillId="0" borderId="1" xfId="0" applyNumberFormat="1" applyFont="1" applyFill="1" applyBorder="1" applyAlignment="1" applyProtection="1">
      <alignment horizontal="right" vertical="top"/>
    </xf>
    <xf numFmtId="164" fontId="3" fillId="2" borderId="1" xfId="0" applyNumberFormat="1" applyFont="1" applyFill="1" applyBorder="1" applyAlignment="1" applyProtection="1">
      <alignment horizontal="right" vertical="top"/>
    </xf>
    <xf numFmtId="3" fontId="1" fillId="0" borderId="1" xfId="0" applyNumberFormat="1" applyFont="1" applyFill="1" applyBorder="1" applyAlignment="1" applyProtection="1">
      <alignment vertical="top"/>
    </xf>
    <xf numFmtId="0" fontId="30" fillId="12" borderId="5" xfId="0" applyNumberFormat="1" applyFont="1" applyFill="1" applyBorder="1" applyAlignment="1" applyProtection="1">
      <alignment vertical="top"/>
    </xf>
    <xf numFmtId="164" fontId="31" fillId="12" borderId="5" xfId="0" applyNumberFormat="1" applyFont="1" applyFill="1" applyBorder="1" applyAlignment="1" applyProtection="1">
      <alignment horizontal="right" vertical="top"/>
    </xf>
    <xf numFmtId="3" fontId="31" fillId="12" borderId="5" xfId="0" applyNumberFormat="1" applyFont="1" applyFill="1" applyBorder="1" applyAlignment="1" applyProtection="1">
      <alignment vertical="top"/>
    </xf>
    <xf numFmtId="164" fontId="16" fillId="0" borderId="6" xfId="0" applyNumberFormat="1" applyFont="1" applyFill="1" applyBorder="1" applyAlignment="1" applyProtection="1">
      <alignment horizontal="right" vertical="top"/>
    </xf>
    <xf numFmtId="164" fontId="16" fillId="2" borderId="6" xfId="0" applyNumberFormat="1" applyFont="1" applyFill="1" applyBorder="1" applyAlignment="1" applyProtection="1">
      <alignment horizontal="right" vertical="top"/>
    </xf>
    <xf numFmtId="0" fontId="17" fillId="2" borderId="7" xfId="0" applyNumberFormat="1" applyFont="1" applyFill="1" applyBorder="1" applyAlignment="1" applyProtection="1">
      <alignment vertical="center"/>
    </xf>
    <xf numFmtId="164" fontId="16" fillId="0" borderId="7" xfId="0" applyNumberFormat="1" applyFont="1" applyFill="1" applyBorder="1" applyAlignment="1" applyProtection="1">
      <alignment horizontal="right" vertical="top"/>
    </xf>
    <xf numFmtId="164" fontId="16" fillId="2" borderId="7" xfId="0" applyNumberFormat="1" applyFont="1" applyFill="1" applyBorder="1" applyAlignment="1" applyProtection="1">
      <alignment horizontal="right" vertical="top"/>
    </xf>
    <xf numFmtId="3" fontId="18" fillId="0" borderId="7" xfId="0" applyNumberFormat="1" applyFont="1" applyFill="1" applyBorder="1" applyAlignment="1" applyProtection="1">
      <alignment vertical="top"/>
    </xf>
    <xf numFmtId="0" fontId="17" fillId="2" borderId="6" xfId="0" applyNumberFormat="1" applyFont="1" applyFill="1" applyBorder="1" applyAlignment="1" applyProtection="1">
      <alignment vertical="center"/>
    </xf>
    <xf numFmtId="3" fontId="2" fillId="0" borderId="6" xfId="0" applyNumberFormat="1" applyFont="1" applyFill="1" applyBorder="1" applyAlignment="1" applyProtection="1">
      <alignment vertical="top"/>
    </xf>
    <xf numFmtId="0" fontId="15" fillId="9" borderId="7" xfId="0" applyNumberFormat="1" applyFont="1" applyFill="1" applyBorder="1" applyAlignment="1" applyProtection="1">
      <alignment vertical="top"/>
    </xf>
    <xf numFmtId="3" fontId="10" fillId="9" borderId="7" xfId="0" applyNumberFormat="1" applyFont="1" applyFill="1" applyBorder="1" applyAlignment="1" applyProtection="1">
      <alignment vertical="top"/>
    </xf>
    <xf numFmtId="3" fontId="20" fillId="9" borderId="7" xfId="0" applyNumberFormat="1" applyFont="1" applyFill="1" applyBorder="1" applyAlignment="1" applyProtection="1">
      <alignment vertical="top"/>
    </xf>
    <xf numFmtId="164" fontId="27" fillId="10" borderId="1" xfId="0" applyNumberFormat="1" applyFont="1" applyFill="1" applyBorder="1" applyAlignment="1" applyProtection="1">
      <alignment vertical="center"/>
    </xf>
    <xf numFmtId="0" fontId="32" fillId="0" borderId="0" xfId="0" applyNumberFormat="1" applyFont="1" applyFill="1" applyBorder="1" applyAlignment="1" applyProtection="1">
      <alignment vertical="top"/>
    </xf>
    <xf numFmtId="0" fontId="16" fillId="0" borderId="3" xfId="0" applyNumberFormat="1" applyFont="1" applyFill="1" applyBorder="1" applyAlignment="1" applyProtection="1">
      <alignment horizontal="right" vertical="center"/>
    </xf>
    <xf numFmtId="0" fontId="33" fillId="0" borderId="0" xfId="0" applyNumberFormat="1" applyFont="1" applyFill="1" applyBorder="1" applyAlignment="1" applyProtection="1">
      <alignment vertical="top"/>
    </xf>
    <xf numFmtId="0" fontId="34" fillId="0" borderId="0" xfId="0" applyNumberFormat="1" applyFont="1" applyFill="1" applyBorder="1" applyAlignment="1" applyProtection="1">
      <alignment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17" fillId="0" borderId="0" xfId="0" applyNumberFormat="1" applyFont="1" applyFill="1" applyBorder="1" applyAlignment="1" applyProtection="1">
      <alignment vertical="center"/>
    </xf>
    <xf numFmtId="0" fontId="17" fillId="0" borderId="7" xfId="0" applyNumberFormat="1" applyFont="1" applyFill="1" applyBorder="1" applyAlignment="1" applyProtection="1">
      <alignment vertical="center"/>
    </xf>
    <xf numFmtId="49" fontId="17" fillId="0" borderId="1" xfId="0" applyNumberFormat="1" applyFont="1" applyFill="1" applyBorder="1" applyAlignment="1" applyProtection="1">
      <alignment vertical="center"/>
    </xf>
    <xf numFmtId="49" fontId="28" fillId="0" borderId="1" xfId="0" applyNumberFormat="1" applyFont="1" applyFill="1" applyBorder="1" applyAlignment="1" applyProtection="1">
      <alignment vertical="center" wrapText="1"/>
    </xf>
    <xf numFmtId="164" fontId="10" fillId="0" borderId="1" xfId="0" applyNumberFormat="1" applyFont="1" applyFill="1" applyBorder="1" applyAlignment="1" applyProtection="1">
      <alignment vertical="top"/>
    </xf>
    <xf numFmtId="0" fontId="35" fillId="6" borderId="1" xfId="0" applyNumberFormat="1" applyFont="1" applyFill="1" applyBorder="1" applyAlignment="1" applyProtection="1">
      <alignment horizontal="center" vertical="center"/>
    </xf>
    <xf numFmtId="165" fontId="14" fillId="1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vertical="top"/>
    </xf>
    <xf numFmtId="0" fontId="15" fillId="4" borderId="4" xfId="0" applyNumberFormat="1" applyFont="1" applyFill="1" applyBorder="1" applyAlignment="1" applyProtection="1">
      <alignment horizontal="center"/>
    </xf>
    <xf numFmtId="0" fontId="15" fillId="4" borderId="5" xfId="0" applyNumberFormat="1" applyFont="1" applyFill="1" applyBorder="1" applyAlignment="1" applyProtection="1">
      <alignment horizontal="center"/>
    </xf>
    <xf numFmtId="0" fontId="15" fillId="5" borderId="8" xfId="0" applyNumberFormat="1" applyFont="1" applyFill="1" applyBorder="1" applyAlignment="1" applyProtection="1">
      <alignment horizontal="center" vertical="center"/>
    </xf>
    <xf numFmtId="0" fontId="15" fillId="5" borderId="9" xfId="0" applyNumberFormat="1" applyFont="1" applyFill="1" applyBorder="1" applyAlignment="1" applyProtection="1">
      <alignment horizontal="center" vertical="center"/>
    </xf>
    <xf numFmtId="0" fontId="15" fillId="4" borderId="8" xfId="0" applyNumberFormat="1" applyFont="1" applyFill="1" applyBorder="1" applyAlignment="1" applyProtection="1">
      <alignment horizontal="center" vertical="top"/>
    </xf>
    <xf numFmtId="0" fontId="15" fillId="4" borderId="9" xfId="0" applyNumberFormat="1" applyFont="1" applyFill="1" applyBorder="1" applyAlignment="1" applyProtection="1">
      <alignment horizontal="center" vertical="top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615"/>
  <sheetViews>
    <sheetView tabSelected="1" topLeftCell="A553" zoomScale="82" zoomScaleNormal="82" workbookViewId="0">
      <selection activeCell="H586" sqref="H586"/>
    </sheetView>
  </sheetViews>
  <sheetFormatPr defaultRowHeight="12.75" x14ac:dyDescent="0.2"/>
  <cols>
    <col min="1" max="1" width="0.85546875" customWidth="1"/>
    <col min="2" max="2" width="78" customWidth="1"/>
    <col min="3" max="3" width="11.28515625" hidden="1" customWidth="1"/>
    <col min="4" max="4" width="0.140625" hidden="1" customWidth="1"/>
    <col min="5" max="5" width="11.28515625" hidden="1" customWidth="1"/>
    <col min="6" max="6" width="12.42578125" hidden="1" customWidth="1"/>
    <col min="7" max="7" width="9.7109375" hidden="1" customWidth="1"/>
    <col min="8" max="8" width="16.85546875" customWidth="1"/>
    <col min="9" max="9" width="9.5703125" bestFit="1" customWidth="1"/>
  </cols>
  <sheetData>
    <row r="1" spans="1:9" ht="15" x14ac:dyDescent="0.2">
      <c r="H1" s="122"/>
    </row>
    <row r="3" spans="1:9" ht="15.75" x14ac:dyDescent="0.2">
      <c r="B3" s="163" t="s">
        <v>265</v>
      </c>
      <c r="C3" s="163"/>
      <c r="D3" s="163"/>
      <c r="E3" s="163"/>
      <c r="F3" s="163"/>
      <c r="G3" s="163"/>
    </row>
    <row r="4" spans="1:9" ht="15.75" x14ac:dyDescent="0.2">
      <c r="B4" s="7"/>
      <c r="C4" s="73"/>
      <c r="D4" s="73"/>
      <c r="E4" s="73"/>
      <c r="F4" s="73"/>
      <c r="G4" s="73"/>
      <c r="H4" s="155"/>
    </row>
    <row r="5" spans="1:9" x14ac:dyDescent="0.2">
      <c r="C5" s="11"/>
      <c r="D5" s="11"/>
      <c r="E5" s="11"/>
      <c r="F5" s="11"/>
      <c r="G5" s="11"/>
    </row>
    <row r="6" spans="1:9" ht="9" hidden="1" customHeight="1" x14ac:dyDescent="0.2"/>
    <row r="7" spans="1:9" ht="40.5" customHeight="1" x14ac:dyDescent="0.2">
      <c r="B7" s="161" t="s">
        <v>6</v>
      </c>
      <c r="C7" s="63" t="s">
        <v>34</v>
      </c>
      <c r="D7" s="64" t="s">
        <v>35</v>
      </c>
      <c r="E7" s="64" t="s">
        <v>36</v>
      </c>
      <c r="F7" s="64" t="s">
        <v>37</v>
      </c>
      <c r="G7" s="64" t="s">
        <v>33</v>
      </c>
      <c r="H7" s="72" t="s">
        <v>264</v>
      </c>
    </row>
    <row r="8" spans="1:9" ht="14.25" customHeight="1" x14ac:dyDescent="0.3">
      <c r="A8" s="1"/>
      <c r="B8" s="164" t="s">
        <v>8</v>
      </c>
      <c r="C8" s="165"/>
      <c r="D8" s="165"/>
      <c r="E8" s="165"/>
      <c r="F8" s="165"/>
      <c r="G8" s="165"/>
      <c r="H8" s="165"/>
    </row>
    <row r="9" spans="1:9" ht="16.5" customHeight="1" x14ac:dyDescent="0.2">
      <c r="A9" s="1"/>
      <c r="B9" s="91" t="s">
        <v>9</v>
      </c>
      <c r="C9" s="65">
        <f>SUM(C11:C19)</f>
        <v>1231574</v>
      </c>
      <c r="D9" s="65">
        <f>SUM(D11:D19)</f>
        <v>1081111</v>
      </c>
      <c r="E9" s="65">
        <f>SUM(E11:E19)</f>
        <v>150463</v>
      </c>
      <c r="F9" s="65">
        <f>SUM(F11:F19)</f>
        <v>1009300</v>
      </c>
      <c r="G9" s="65"/>
      <c r="H9" s="84">
        <f>H11+H10</f>
        <v>2834657</v>
      </c>
    </row>
    <row r="10" spans="1:9" ht="16.5" customHeight="1" x14ac:dyDescent="0.2">
      <c r="A10" s="1"/>
      <c r="B10" s="127" t="s">
        <v>241</v>
      </c>
      <c r="C10" s="128"/>
      <c r="D10" s="128"/>
      <c r="E10" s="128"/>
      <c r="F10" s="128"/>
      <c r="G10" s="128"/>
      <c r="H10" s="162">
        <v>535</v>
      </c>
    </row>
    <row r="11" spans="1:9" ht="19.5" customHeight="1" x14ac:dyDescent="0.2">
      <c r="A11" s="1"/>
      <c r="B11" s="92" t="s">
        <v>243</v>
      </c>
      <c r="C11" s="13">
        <v>1231574</v>
      </c>
      <c r="D11" s="13">
        <v>1081111</v>
      </c>
      <c r="E11" s="13">
        <f>C11-D11</f>
        <v>150463</v>
      </c>
      <c r="F11" s="14">
        <v>1009300</v>
      </c>
      <c r="G11" s="14"/>
      <c r="H11" s="114">
        <v>2834122</v>
      </c>
    </row>
    <row r="12" spans="1:9" ht="14.25" hidden="1" customHeight="1" x14ac:dyDescent="0.2">
      <c r="A12" s="1"/>
      <c r="B12" s="18" t="s">
        <v>41</v>
      </c>
      <c r="C12" s="13"/>
      <c r="D12" s="13"/>
      <c r="E12" s="13"/>
      <c r="F12" s="14"/>
      <c r="G12" s="14"/>
      <c r="H12" s="85"/>
    </row>
    <row r="13" spans="1:9" ht="14.25" hidden="1" customHeight="1" x14ac:dyDescent="0.2">
      <c r="A13" s="1"/>
      <c r="B13" s="18" t="s">
        <v>180</v>
      </c>
      <c r="C13" s="13"/>
      <c r="D13" s="13"/>
      <c r="E13" s="13"/>
      <c r="F13" s="14"/>
      <c r="G13" s="14"/>
      <c r="H13" s="85"/>
    </row>
    <row r="14" spans="1:9" ht="14.25" hidden="1" customHeight="1" x14ac:dyDescent="0.2">
      <c r="A14" s="1"/>
      <c r="B14" s="18" t="s">
        <v>181</v>
      </c>
      <c r="C14" s="13"/>
      <c r="D14" s="13"/>
      <c r="E14" s="13"/>
      <c r="F14" s="14"/>
      <c r="G14" s="14"/>
      <c r="H14" s="85"/>
    </row>
    <row r="15" spans="1:9" ht="16.5" customHeight="1" x14ac:dyDescent="0.2">
      <c r="A15" s="1"/>
      <c r="B15" s="130" t="s">
        <v>244</v>
      </c>
      <c r="C15" s="13"/>
      <c r="D15" s="13"/>
      <c r="E15" s="13"/>
      <c r="F15" s="14"/>
      <c r="G15" s="14"/>
      <c r="H15" s="126">
        <f>H16+H17+H18+H19+H20+H21+H22+H23+H24+H25+H26+H27+H28+H29+H30+H31+120754+H32+H33+H34+H35</f>
        <v>614224</v>
      </c>
      <c r="I15" s="83"/>
    </row>
    <row r="16" spans="1:9" ht="14.25" customHeight="1" x14ac:dyDescent="0.2">
      <c r="A16" s="1"/>
      <c r="B16" s="124" t="s">
        <v>226</v>
      </c>
      <c r="C16" s="13"/>
      <c r="D16" s="13"/>
      <c r="E16" s="13"/>
      <c r="F16" s="14"/>
      <c r="G16" s="14"/>
      <c r="H16" s="150">
        <v>25703</v>
      </c>
    </row>
    <row r="17" spans="1:8" ht="14.25" customHeight="1" x14ac:dyDescent="0.2">
      <c r="A17" s="1"/>
      <c r="B17" s="124" t="s">
        <v>227</v>
      </c>
      <c r="C17" s="13"/>
      <c r="D17" s="13"/>
      <c r="E17" s="13"/>
      <c r="F17" s="14"/>
      <c r="G17" s="14"/>
      <c r="H17" s="150">
        <v>33447</v>
      </c>
    </row>
    <row r="18" spans="1:8" ht="14.25" customHeight="1" x14ac:dyDescent="0.2">
      <c r="A18" s="1"/>
      <c r="B18" s="124" t="s">
        <v>230</v>
      </c>
      <c r="C18" s="13"/>
      <c r="D18" s="13"/>
      <c r="E18" s="13"/>
      <c r="F18" s="14"/>
      <c r="G18" s="14"/>
      <c r="H18" s="150">
        <v>25908</v>
      </c>
    </row>
    <row r="19" spans="1:8" ht="14.25" customHeight="1" x14ac:dyDescent="0.2">
      <c r="A19" s="1"/>
      <c r="B19" s="124" t="s">
        <v>231</v>
      </c>
      <c r="C19" s="13"/>
      <c r="D19" s="13"/>
      <c r="E19" s="13"/>
      <c r="F19" s="14"/>
      <c r="G19" s="14"/>
      <c r="H19" s="150">
        <v>25058</v>
      </c>
    </row>
    <row r="20" spans="1:8" ht="15.75" customHeight="1" x14ac:dyDescent="0.2">
      <c r="A20" s="1"/>
      <c r="B20" s="124" t="s">
        <v>233</v>
      </c>
      <c r="C20" s="13"/>
      <c r="D20" s="13"/>
      <c r="E20" s="13"/>
      <c r="F20" s="14"/>
      <c r="G20" s="14"/>
      <c r="H20" s="150">
        <v>28108</v>
      </c>
    </row>
    <row r="21" spans="1:8" ht="15.75" customHeight="1" x14ac:dyDescent="0.2">
      <c r="A21" s="1"/>
      <c r="B21" s="124" t="s">
        <v>235</v>
      </c>
      <c r="C21" s="13"/>
      <c r="D21" s="13"/>
      <c r="E21" s="13"/>
      <c r="F21" s="14"/>
      <c r="G21" s="14"/>
      <c r="H21" s="150">
        <v>26363</v>
      </c>
    </row>
    <row r="22" spans="1:8" ht="16.5" customHeight="1" x14ac:dyDescent="0.2">
      <c r="A22" s="1"/>
      <c r="B22" s="124" t="s">
        <v>236</v>
      </c>
      <c r="C22" s="13"/>
      <c r="D22" s="13"/>
      <c r="E22" s="13"/>
      <c r="F22" s="14"/>
      <c r="G22" s="14"/>
      <c r="H22" s="150">
        <v>27523</v>
      </c>
    </row>
    <row r="23" spans="1:8" ht="16.5" customHeight="1" x14ac:dyDescent="0.2">
      <c r="A23" s="1"/>
      <c r="B23" s="124" t="s">
        <v>260</v>
      </c>
      <c r="C23" s="13"/>
      <c r="D23" s="13"/>
      <c r="E23" s="13"/>
      <c r="F23" s="14"/>
      <c r="G23" s="14"/>
      <c r="H23" s="150">
        <v>25366</v>
      </c>
    </row>
    <row r="24" spans="1:8" ht="16.5" customHeight="1" x14ac:dyDescent="0.2">
      <c r="A24" s="1"/>
      <c r="B24" s="124" t="s">
        <v>253</v>
      </c>
      <c r="C24" s="13"/>
      <c r="D24" s="13"/>
      <c r="E24" s="13"/>
      <c r="F24" s="14"/>
      <c r="G24" s="14"/>
      <c r="H24" s="150">
        <v>23664</v>
      </c>
    </row>
    <row r="25" spans="1:8" ht="16.5" customHeight="1" x14ac:dyDescent="0.2">
      <c r="A25" s="1"/>
      <c r="B25" s="124" t="s">
        <v>270</v>
      </c>
      <c r="C25" s="13"/>
      <c r="D25" s="13"/>
      <c r="E25" s="13"/>
      <c r="F25" s="14"/>
      <c r="G25" s="14"/>
      <c r="H25" s="150">
        <v>24090</v>
      </c>
    </row>
    <row r="26" spans="1:8" ht="16.5" customHeight="1" x14ac:dyDescent="0.2">
      <c r="A26" s="1"/>
      <c r="B26" s="124" t="s">
        <v>271</v>
      </c>
      <c r="C26" s="13"/>
      <c r="D26" s="13"/>
      <c r="E26" s="13"/>
      <c r="F26" s="14"/>
      <c r="G26" s="14"/>
      <c r="H26" s="150">
        <v>24720</v>
      </c>
    </row>
    <row r="27" spans="1:8" ht="16.5" customHeight="1" x14ac:dyDescent="0.2">
      <c r="A27" s="1"/>
      <c r="B27" s="124" t="s">
        <v>258</v>
      </c>
      <c r="C27" s="13"/>
      <c r="D27" s="13"/>
      <c r="E27" s="13"/>
      <c r="F27" s="14"/>
      <c r="G27" s="14"/>
      <c r="H27" s="150">
        <v>23870</v>
      </c>
    </row>
    <row r="28" spans="1:8" ht="16.5" customHeight="1" x14ac:dyDescent="0.2">
      <c r="A28" s="1"/>
      <c r="B28" s="124" t="s">
        <v>252</v>
      </c>
      <c r="C28" s="13"/>
      <c r="D28" s="13"/>
      <c r="E28" s="13"/>
      <c r="F28" s="14"/>
      <c r="G28" s="14"/>
      <c r="H28" s="150">
        <v>23122</v>
      </c>
    </row>
    <row r="29" spans="1:8" ht="16.5" customHeight="1" x14ac:dyDescent="0.2">
      <c r="A29" s="1"/>
      <c r="B29" s="124" t="s">
        <v>272</v>
      </c>
      <c r="C29" s="13"/>
      <c r="D29" s="13"/>
      <c r="E29" s="13"/>
      <c r="F29" s="14"/>
      <c r="G29" s="14"/>
      <c r="H29" s="150">
        <v>24720</v>
      </c>
    </row>
    <row r="30" spans="1:8" ht="16.5" customHeight="1" x14ac:dyDescent="0.2">
      <c r="A30" s="1"/>
      <c r="B30" s="124" t="s">
        <v>273</v>
      </c>
      <c r="C30" s="13"/>
      <c r="D30" s="13"/>
      <c r="E30" s="13"/>
      <c r="F30" s="14"/>
      <c r="G30" s="14"/>
      <c r="H30" s="150">
        <v>23869</v>
      </c>
    </row>
    <row r="31" spans="1:8" ht="16.5" customHeight="1" x14ac:dyDescent="0.2">
      <c r="A31" s="1"/>
      <c r="B31" s="124" t="s">
        <v>251</v>
      </c>
      <c r="C31" s="22"/>
      <c r="D31" s="22"/>
      <c r="E31" s="22"/>
      <c r="F31" s="23"/>
      <c r="G31" s="23"/>
      <c r="H31" s="45">
        <v>24515</v>
      </c>
    </row>
    <row r="32" spans="1:8" ht="15" customHeight="1" x14ac:dyDescent="0.2">
      <c r="A32" s="1"/>
      <c r="B32" s="124" t="s">
        <v>274</v>
      </c>
      <c r="C32" s="22"/>
      <c r="D32" s="22"/>
      <c r="E32" s="22"/>
      <c r="F32" s="23"/>
      <c r="G32" s="23"/>
      <c r="H32" s="45">
        <v>24629</v>
      </c>
    </row>
    <row r="33" spans="1:8" ht="16.5" customHeight="1" x14ac:dyDescent="0.2">
      <c r="A33" s="1"/>
      <c r="B33" s="124" t="s">
        <v>275</v>
      </c>
      <c r="C33" s="22"/>
      <c r="D33" s="22"/>
      <c r="E33" s="22"/>
      <c r="F33" s="23"/>
      <c r="G33" s="23"/>
      <c r="H33" s="45">
        <v>20625</v>
      </c>
    </row>
    <row r="34" spans="1:8" ht="16.5" customHeight="1" x14ac:dyDescent="0.2">
      <c r="A34" s="1"/>
      <c r="B34" s="124" t="s">
        <v>276</v>
      </c>
      <c r="C34" s="22"/>
      <c r="D34" s="22"/>
      <c r="E34" s="22"/>
      <c r="F34" s="23"/>
      <c r="G34" s="23"/>
      <c r="H34" s="45">
        <v>19540</v>
      </c>
    </row>
    <row r="35" spans="1:8" ht="16.5" customHeight="1" x14ac:dyDescent="0.2">
      <c r="A35" s="1"/>
      <c r="B35" s="124" t="s">
        <v>277</v>
      </c>
      <c r="C35" s="22"/>
      <c r="D35" s="22"/>
      <c r="E35" s="22"/>
      <c r="F35" s="23"/>
      <c r="G35" s="23"/>
      <c r="H35" s="45">
        <v>18630</v>
      </c>
    </row>
    <row r="36" spans="1:8" ht="16.5" customHeight="1" x14ac:dyDescent="0.2">
      <c r="A36" s="1"/>
      <c r="B36" s="91" t="s">
        <v>10</v>
      </c>
      <c r="C36" s="65">
        <f>SUM(C43:C50)</f>
        <v>55605</v>
      </c>
      <c r="D36" s="65">
        <f>SUM(D43:D50)</f>
        <v>46389</v>
      </c>
      <c r="E36" s="65">
        <f>SUM(E43:E50)</f>
        <v>9216</v>
      </c>
      <c r="F36" s="65">
        <f>SUM(F43:F50)</f>
        <v>58545</v>
      </c>
      <c r="G36" s="65"/>
      <c r="H36" s="86">
        <f>H51+H43+H37+H54</f>
        <v>870801</v>
      </c>
    </row>
    <row r="37" spans="1:8" ht="15" customHeight="1" x14ac:dyDescent="0.2">
      <c r="A37" s="1"/>
      <c r="B37" s="92" t="s">
        <v>202</v>
      </c>
      <c r="C37" s="13">
        <v>40880</v>
      </c>
      <c r="D37" s="13">
        <v>37255</v>
      </c>
      <c r="E37" s="13">
        <f>C37-D37</f>
        <v>3625</v>
      </c>
      <c r="F37" s="14">
        <v>40125</v>
      </c>
      <c r="G37" s="14"/>
      <c r="H37" s="87">
        <v>288238</v>
      </c>
    </row>
    <row r="38" spans="1:8" ht="0.75" hidden="1" customHeight="1" x14ac:dyDescent="0.2">
      <c r="A38" s="1"/>
      <c r="B38" s="18" t="s">
        <v>41</v>
      </c>
      <c r="C38" s="13"/>
      <c r="D38" s="13"/>
      <c r="E38" s="13"/>
      <c r="F38" s="14"/>
      <c r="G38" s="14"/>
      <c r="H38" s="87"/>
    </row>
    <row r="39" spans="1:8" ht="16.5" hidden="1" customHeight="1" x14ac:dyDescent="0.2">
      <c r="A39" s="1"/>
      <c r="B39" s="18" t="s">
        <v>181</v>
      </c>
      <c r="C39" s="13"/>
      <c r="D39" s="13"/>
      <c r="E39" s="13"/>
      <c r="F39" s="14"/>
      <c r="G39" s="14"/>
      <c r="H39" s="87"/>
    </row>
    <row r="40" spans="1:8" ht="16.5" hidden="1" customHeight="1" x14ac:dyDescent="0.2">
      <c r="A40" s="1"/>
      <c r="B40" s="18" t="s">
        <v>187</v>
      </c>
      <c r="C40" s="13"/>
      <c r="D40" s="13"/>
      <c r="E40" s="13"/>
      <c r="F40" s="14"/>
      <c r="G40" s="14"/>
      <c r="H40" s="87"/>
    </row>
    <row r="41" spans="1:8" ht="16.5" hidden="1" customHeight="1" x14ac:dyDescent="0.2">
      <c r="A41" s="1"/>
      <c r="B41" s="18" t="s">
        <v>183</v>
      </c>
      <c r="C41" s="13"/>
      <c r="D41" s="13"/>
      <c r="E41" s="13"/>
      <c r="F41" s="14"/>
      <c r="G41" s="14"/>
      <c r="H41" s="87"/>
    </row>
    <row r="42" spans="1:8" ht="16.5" hidden="1" customHeight="1" x14ac:dyDescent="0.2">
      <c r="A42" s="1"/>
      <c r="B42" s="48" t="s">
        <v>185</v>
      </c>
      <c r="C42" s="13"/>
      <c r="D42" s="13"/>
      <c r="E42" s="13"/>
      <c r="F42" s="14"/>
      <c r="G42" s="14"/>
      <c r="H42" s="87"/>
    </row>
    <row r="43" spans="1:8" ht="14.25" customHeight="1" x14ac:dyDescent="0.2">
      <c r="A43" s="1"/>
      <c r="B43" s="92" t="s">
        <v>203</v>
      </c>
      <c r="C43" s="13">
        <v>55605</v>
      </c>
      <c r="D43" s="13">
        <v>46389</v>
      </c>
      <c r="E43" s="16">
        <f>C43-D43</f>
        <v>9216</v>
      </c>
      <c r="F43" s="17">
        <v>58545</v>
      </c>
      <c r="G43" s="17"/>
      <c r="H43" s="87">
        <v>137130</v>
      </c>
    </row>
    <row r="44" spans="1:8" ht="14.25" hidden="1" customHeight="1" x14ac:dyDescent="0.2">
      <c r="A44" s="1"/>
      <c r="B44" s="18" t="s">
        <v>41</v>
      </c>
      <c r="C44" s="13"/>
      <c r="D44" s="13"/>
      <c r="E44" s="16"/>
      <c r="F44" s="17"/>
      <c r="G44" s="17"/>
      <c r="H44" s="87"/>
    </row>
    <row r="45" spans="1:8" ht="14.25" hidden="1" customHeight="1" x14ac:dyDescent="0.2">
      <c r="A45" s="1"/>
      <c r="B45" s="18" t="s">
        <v>180</v>
      </c>
      <c r="C45" s="13"/>
      <c r="D45" s="13"/>
      <c r="E45" s="16"/>
      <c r="F45" s="17"/>
      <c r="G45" s="17"/>
      <c r="H45" s="87"/>
    </row>
    <row r="46" spans="1:8" ht="14.25" hidden="1" customHeight="1" x14ac:dyDescent="0.2">
      <c r="A46" s="1"/>
      <c r="B46" s="18" t="s">
        <v>181</v>
      </c>
      <c r="C46" s="13"/>
      <c r="D46" s="13"/>
      <c r="E46" s="16"/>
      <c r="F46" s="17"/>
      <c r="G46" s="17"/>
      <c r="H46" s="87"/>
    </row>
    <row r="47" spans="1:8" ht="14.25" hidden="1" customHeight="1" x14ac:dyDescent="0.2">
      <c r="A47" s="1"/>
      <c r="B47" s="18" t="s">
        <v>182</v>
      </c>
      <c r="C47" s="13"/>
      <c r="D47" s="13"/>
      <c r="E47" s="16"/>
      <c r="F47" s="17"/>
      <c r="G47" s="17"/>
      <c r="H47" s="87"/>
    </row>
    <row r="48" spans="1:8" ht="14.25" hidden="1" customHeight="1" x14ac:dyDescent="0.2">
      <c r="A48" s="1"/>
      <c r="B48" s="18" t="s">
        <v>183</v>
      </c>
      <c r="C48" s="13"/>
      <c r="D48" s="13"/>
      <c r="E48" s="16"/>
      <c r="F48" s="17"/>
      <c r="G48" s="17"/>
      <c r="H48" s="87"/>
    </row>
    <row r="49" spans="1:8" ht="14.25" hidden="1" customHeight="1" x14ac:dyDescent="0.2">
      <c r="A49" s="1"/>
      <c r="B49" s="48" t="s">
        <v>185</v>
      </c>
      <c r="C49" s="13"/>
      <c r="D49" s="13"/>
      <c r="E49" s="16"/>
      <c r="F49" s="17"/>
      <c r="G49" s="17"/>
      <c r="H49" s="87"/>
    </row>
    <row r="50" spans="1:8" ht="14.25" hidden="1" customHeight="1" x14ac:dyDescent="0.2">
      <c r="A50" s="1"/>
      <c r="B50" s="18" t="s">
        <v>184</v>
      </c>
      <c r="C50" s="13"/>
      <c r="D50" s="13"/>
      <c r="E50" s="16"/>
      <c r="F50" s="17"/>
      <c r="G50" s="17"/>
      <c r="H50" s="87"/>
    </row>
    <row r="51" spans="1:8" ht="14.25" customHeight="1" x14ac:dyDescent="0.2">
      <c r="A51" s="1"/>
      <c r="B51" s="92" t="s">
        <v>121</v>
      </c>
      <c r="C51" s="41"/>
      <c r="D51" s="41"/>
      <c r="E51" s="41"/>
      <c r="F51" s="42"/>
      <c r="G51" s="42"/>
      <c r="H51" s="113">
        <v>374585</v>
      </c>
    </row>
    <row r="52" spans="1:8" ht="14.25" hidden="1" customHeight="1" x14ac:dyDescent="0.2">
      <c r="A52" s="1"/>
      <c r="B52" s="18" t="s">
        <v>122</v>
      </c>
      <c r="C52" s="13"/>
      <c r="D52" s="13"/>
      <c r="E52" s="13"/>
      <c r="F52" s="14"/>
      <c r="G52" s="14"/>
      <c r="H52" s="87"/>
    </row>
    <row r="53" spans="1:8" ht="14.25" hidden="1" customHeight="1" x14ac:dyDescent="0.2">
      <c r="A53" s="1"/>
      <c r="B53" s="18" t="s">
        <v>184</v>
      </c>
      <c r="C53" s="13"/>
      <c r="D53" s="13"/>
      <c r="E53" s="13"/>
      <c r="F53" s="14"/>
      <c r="G53" s="14"/>
      <c r="H53" s="87"/>
    </row>
    <row r="54" spans="1:8" ht="15.75" customHeight="1" x14ac:dyDescent="0.2">
      <c r="A54" s="1"/>
      <c r="B54" s="29" t="s">
        <v>269</v>
      </c>
      <c r="C54" s="13"/>
      <c r="D54" s="13"/>
      <c r="E54" s="13"/>
      <c r="F54" s="14"/>
      <c r="G54" s="14"/>
      <c r="H54" s="113">
        <v>70848</v>
      </c>
    </row>
    <row r="55" spans="1:8" ht="16.5" customHeight="1" x14ac:dyDescent="0.2">
      <c r="A55" s="1"/>
      <c r="B55" s="91" t="s">
        <v>11</v>
      </c>
      <c r="C55" s="65">
        <f>SUM(C56:C98)</f>
        <v>8683614</v>
      </c>
      <c r="D55" s="65">
        <f>SUM(D56:D98)</f>
        <v>8007099</v>
      </c>
      <c r="E55" s="65">
        <f>SUM(E56:E98)</f>
        <v>676515</v>
      </c>
      <c r="F55" s="65">
        <f>SUM(F56:F98)</f>
        <v>7244414</v>
      </c>
      <c r="G55" s="65">
        <f>G68+G76</f>
        <v>7530</v>
      </c>
      <c r="H55" s="86">
        <f>H56+H62+H68+H76+H84+H91+H98+H97</f>
        <v>27592500</v>
      </c>
    </row>
    <row r="56" spans="1:8" ht="14.25" customHeight="1" x14ac:dyDescent="0.2">
      <c r="A56" s="1"/>
      <c r="B56" s="94" t="s">
        <v>204</v>
      </c>
      <c r="C56" s="13">
        <v>1597849</v>
      </c>
      <c r="D56" s="13">
        <v>1526033</v>
      </c>
      <c r="E56" s="13">
        <f>C56-D56</f>
        <v>71816</v>
      </c>
      <c r="F56" s="17">
        <v>1539876</v>
      </c>
      <c r="G56" s="17"/>
      <c r="H56" s="113">
        <v>7763490</v>
      </c>
    </row>
    <row r="57" spans="1:8" ht="0.75" hidden="1" customHeight="1" x14ac:dyDescent="0.2">
      <c r="A57" s="1"/>
      <c r="B57" s="18" t="s">
        <v>41</v>
      </c>
      <c r="C57" s="13"/>
      <c r="D57" s="13"/>
      <c r="E57" s="13"/>
      <c r="F57" s="17"/>
      <c r="G57" s="17"/>
      <c r="H57" s="87"/>
    </row>
    <row r="58" spans="1:8" ht="14.25" hidden="1" customHeight="1" x14ac:dyDescent="0.2">
      <c r="A58" s="1"/>
      <c r="B58" s="18" t="s">
        <v>180</v>
      </c>
      <c r="C58" s="13"/>
      <c r="D58" s="13"/>
      <c r="E58" s="13"/>
      <c r="F58" s="17"/>
      <c r="G58" s="17"/>
      <c r="H58" s="87"/>
    </row>
    <row r="59" spans="1:8" ht="14.25" hidden="1" customHeight="1" x14ac:dyDescent="0.2">
      <c r="A59" s="1"/>
      <c r="B59" s="18" t="s">
        <v>188</v>
      </c>
      <c r="C59" s="13"/>
      <c r="D59" s="13"/>
      <c r="E59" s="13"/>
      <c r="F59" s="17"/>
      <c r="G59" s="17"/>
      <c r="H59" s="87"/>
    </row>
    <row r="60" spans="1:8" ht="14.25" hidden="1" customHeight="1" x14ac:dyDescent="0.2">
      <c r="A60" s="1"/>
      <c r="B60" s="18" t="s">
        <v>182</v>
      </c>
      <c r="C60" s="13"/>
      <c r="D60" s="13"/>
      <c r="E60" s="13"/>
      <c r="F60" s="17"/>
      <c r="G60" s="17"/>
      <c r="H60" s="87"/>
    </row>
    <row r="61" spans="1:8" ht="14.25" hidden="1" customHeight="1" x14ac:dyDescent="0.2">
      <c r="A61" s="1"/>
      <c r="B61" s="18" t="s">
        <v>186</v>
      </c>
      <c r="C61" s="13"/>
      <c r="D61" s="13"/>
      <c r="E61" s="13"/>
      <c r="F61" s="17"/>
      <c r="G61" s="17"/>
      <c r="H61" s="87"/>
    </row>
    <row r="62" spans="1:8" ht="15.75" customHeight="1" x14ac:dyDescent="0.2">
      <c r="A62" s="1"/>
      <c r="B62" s="95" t="s">
        <v>40</v>
      </c>
      <c r="C62" s="13">
        <v>167773</v>
      </c>
      <c r="D62" s="13">
        <v>133231</v>
      </c>
      <c r="E62" s="13">
        <f>C62-D62</f>
        <v>34542</v>
      </c>
      <c r="F62" s="17">
        <v>126225</v>
      </c>
      <c r="G62" s="17"/>
      <c r="H62" s="87">
        <v>578194</v>
      </c>
    </row>
    <row r="63" spans="1:8" ht="0.75" hidden="1" customHeight="1" x14ac:dyDescent="0.2">
      <c r="A63" s="1"/>
      <c r="B63" s="18" t="s">
        <v>41</v>
      </c>
      <c r="C63" s="13"/>
      <c r="D63" s="13"/>
      <c r="E63" s="13"/>
      <c r="F63" s="17"/>
      <c r="G63" s="17"/>
      <c r="H63" s="87"/>
    </row>
    <row r="64" spans="1:8" ht="14.25" hidden="1" customHeight="1" x14ac:dyDescent="0.2">
      <c r="A64" s="1"/>
      <c r="B64" s="18" t="s">
        <v>180</v>
      </c>
      <c r="C64" s="13"/>
      <c r="D64" s="13"/>
      <c r="E64" s="13"/>
      <c r="F64" s="17"/>
      <c r="G64" s="17"/>
      <c r="H64" s="87"/>
    </row>
    <row r="65" spans="1:12" ht="14.25" hidden="1" customHeight="1" x14ac:dyDescent="0.2">
      <c r="A65" s="1"/>
      <c r="B65" s="18" t="s">
        <v>181</v>
      </c>
      <c r="C65" s="13"/>
      <c r="D65" s="13"/>
      <c r="E65" s="13"/>
      <c r="F65" s="17"/>
      <c r="G65" s="17"/>
      <c r="H65" s="87"/>
    </row>
    <row r="66" spans="1:12" ht="14.25" hidden="1" customHeight="1" x14ac:dyDescent="0.2">
      <c r="A66" s="1"/>
      <c r="B66" s="18" t="s">
        <v>182</v>
      </c>
      <c r="C66" s="13"/>
      <c r="D66" s="13"/>
      <c r="E66" s="13"/>
      <c r="F66" s="17"/>
      <c r="G66" s="17"/>
      <c r="H66" s="87"/>
    </row>
    <row r="67" spans="1:12" ht="14.25" hidden="1" customHeight="1" x14ac:dyDescent="0.2">
      <c r="A67" s="1"/>
      <c r="B67" s="18" t="s">
        <v>183</v>
      </c>
      <c r="C67" s="13"/>
      <c r="D67" s="13"/>
      <c r="E67" s="13"/>
      <c r="F67" s="17"/>
      <c r="G67" s="17"/>
      <c r="H67" s="87"/>
    </row>
    <row r="68" spans="1:12" ht="15" customHeight="1" x14ac:dyDescent="0.2">
      <c r="A68" s="10"/>
      <c r="B68" s="94" t="s">
        <v>205</v>
      </c>
      <c r="C68" s="13">
        <v>6007901</v>
      </c>
      <c r="D68" s="13">
        <v>5486321</v>
      </c>
      <c r="E68" s="13">
        <f>C68-D68</f>
        <v>521580</v>
      </c>
      <c r="F68" s="17">
        <v>4862963</v>
      </c>
      <c r="G68" s="17">
        <v>7530</v>
      </c>
      <c r="H68" s="87">
        <v>15840498</v>
      </c>
      <c r="L68" s="60"/>
    </row>
    <row r="69" spans="1:12" ht="15.75" hidden="1" customHeight="1" x14ac:dyDescent="0.2">
      <c r="A69" s="10"/>
      <c r="B69" s="18" t="s">
        <v>41</v>
      </c>
      <c r="C69" s="13"/>
      <c r="D69" s="13"/>
      <c r="E69" s="13"/>
      <c r="F69" s="17"/>
      <c r="G69" s="17"/>
      <c r="H69" s="87"/>
    </row>
    <row r="70" spans="1:12" ht="15.75" hidden="1" customHeight="1" x14ac:dyDescent="0.2">
      <c r="A70" s="10"/>
      <c r="B70" s="18" t="s">
        <v>180</v>
      </c>
      <c r="C70" s="13"/>
      <c r="D70" s="13"/>
      <c r="E70" s="13"/>
      <c r="F70" s="17"/>
      <c r="G70" s="17"/>
      <c r="H70" s="87"/>
    </row>
    <row r="71" spans="1:12" ht="15.75" hidden="1" customHeight="1" x14ac:dyDescent="0.2">
      <c r="A71" s="10"/>
      <c r="B71" s="18" t="s">
        <v>181</v>
      </c>
      <c r="C71" s="13"/>
      <c r="D71" s="13"/>
      <c r="E71" s="13"/>
      <c r="F71" s="17"/>
      <c r="G71" s="17"/>
      <c r="H71" s="87"/>
    </row>
    <row r="72" spans="1:12" ht="15.75" hidden="1" customHeight="1" x14ac:dyDescent="0.2">
      <c r="A72" s="10"/>
      <c r="B72" s="18" t="s">
        <v>182</v>
      </c>
      <c r="C72" s="13"/>
      <c r="D72" s="13"/>
      <c r="E72" s="13"/>
      <c r="F72" s="17"/>
      <c r="G72" s="17"/>
      <c r="H72" s="87"/>
    </row>
    <row r="73" spans="1:12" ht="15.75" hidden="1" customHeight="1" x14ac:dyDescent="0.2">
      <c r="A73" s="10"/>
      <c r="B73" s="18" t="s">
        <v>183</v>
      </c>
      <c r="C73" s="13"/>
      <c r="D73" s="13"/>
      <c r="E73" s="13"/>
      <c r="F73" s="17"/>
      <c r="G73" s="17"/>
      <c r="H73" s="87"/>
    </row>
    <row r="74" spans="1:12" ht="15.75" hidden="1" customHeight="1" x14ac:dyDescent="0.2">
      <c r="A74" s="10"/>
      <c r="B74" s="48" t="s">
        <v>185</v>
      </c>
      <c r="C74" s="13"/>
      <c r="D74" s="13"/>
      <c r="E74" s="13"/>
      <c r="F74" s="17"/>
      <c r="G74" s="17"/>
      <c r="H74" s="87"/>
    </row>
    <row r="75" spans="1:12" ht="15.75" hidden="1" customHeight="1" x14ac:dyDescent="0.2">
      <c r="A75" s="10"/>
      <c r="B75" s="18" t="s">
        <v>189</v>
      </c>
      <c r="C75" s="13"/>
      <c r="D75" s="13"/>
      <c r="E75" s="13"/>
      <c r="F75" s="17"/>
      <c r="G75" s="17"/>
      <c r="H75" s="87"/>
    </row>
    <row r="76" spans="1:12" ht="13.5" customHeight="1" x14ac:dyDescent="0.2">
      <c r="A76" s="1"/>
      <c r="B76" s="92" t="s">
        <v>12</v>
      </c>
      <c r="C76" s="13">
        <v>476589</v>
      </c>
      <c r="D76" s="13">
        <v>447707</v>
      </c>
      <c r="E76" s="13">
        <f>C76-D76</f>
        <v>28882</v>
      </c>
      <c r="F76" s="17">
        <v>448155</v>
      </c>
      <c r="G76" s="17"/>
      <c r="H76" s="87">
        <v>1242651</v>
      </c>
      <c r="K76" s="156"/>
    </row>
    <row r="77" spans="1:12" ht="14.25" hidden="1" customHeight="1" x14ac:dyDescent="0.2">
      <c r="A77" s="1"/>
      <c r="B77" s="18" t="s">
        <v>41</v>
      </c>
      <c r="C77" s="13"/>
      <c r="D77" s="13"/>
      <c r="E77" s="13"/>
      <c r="F77" s="17"/>
      <c r="G77" s="17"/>
      <c r="H77" s="87"/>
      <c r="K77" s="157"/>
    </row>
    <row r="78" spans="1:12" ht="14.25" hidden="1" customHeight="1" x14ac:dyDescent="0.2">
      <c r="A78" s="1"/>
      <c r="B78" s="18" t="s">
        <v>180</v>
      </c>
      <c r="C78" s="13"/>
      <c r="D78" s="13"/>
      <c r="E78" s="13"/>
      <c r="F78" s="17"/>
      <c r="G78" s="17"/>
      <c r="H78" s="87"/>
      <c r="K78" s="98"/>
    </row>
    <row r="79" spans="1:12" ht="14.25" hidden="1" customHeight="1" x14ac:dyDescent="0.2">
      <c r="A79" s="1"/>
      <c r="B79" s="18" t="s">
        <v>181</v>
      </c>
      <c r="C79" s="13"/>
      <c r="D79" s="13"/>
      <c r="E79" s="13"/>
      <c r="F79" s="17"/>
      <c r="G79" s="17"/>
      <c r="H79" s="87"/>
      <c r="K79" s="98"/>
    </row>
    <row r="80" spans="1:12" ht="14.25" hidden="1" customHeight="1" x14ac:dyDescent="0.2">
      <c r="A80" s="1"/>
      <c r="B80" s="18" t="s">
        <v>182</v>
      </c>
      <c r="C80" s="13"/>
      <c r="D80" s="13"/>
      <c r="E80" s="13"/>
      <c r="F80" s="17"/>
      <c r="G80" s="17"/>
      <c r="H80" s="87"/>
      <c r="K80" s="98"/>
    </row>
    <row r="81" spans="1:11" ht="14.25" hidden="1" customHeight="1" x14ac:dyDescent="0.2">
      <c r="A81" s="1"/>
      <c r="B81" s="18" t="s">
        <v>183</v>
      </c>
      <c r="C81" s="13"/>
      <c r="D81" s="13"/>
      <c r="E81" s="13"/>
      <c r="F81" s="17"/>
      <c r="G81" s="17"/>
      <c r="H81" s="87"/>
      <c r="K81" s="158"/>
    </row>
    <row r="82" spans="1:11" ht="14.25" hidden="1" customHeight="1" x14ac:dyDescent="0.2">
      <c r="A82" s="1"/>
      <c r="B82" s="48" t="s">
        <v>185</v>
      </c>
      <c r="C82" s="13"/>
      <c r="D82" s="13"/>
      <c r="E82" s="13"/>
      <c r="F82" s="17"/>
      <c r="G82" s="17"/>
      <c r="H82" s="87"/>
      <c r="K82" s="98"/>
    </row>
    <row r="83" spans="1:11" ht="14.25" hidden="1" customHeight="1" x14ac:dyDescent="0.2">
      <c r="A83" s="1"/>
      <c r="B83" s="96" t="s">
        <v>189</v>
      </c>
      <c r="C83" s="13"/>
      <c r="D83" s="13"/>
      <c r="E83" s="13"/>
      <c r="F83" s="17"/>
      <c r="G83" s="17"/>
      <c r="H83" s="87"/>
      <c r="K83" s="159"/>
    </row>
    <row r="84" spans="1:11" ht="13.5" customHeight="1" x14ac:dyDescent="0.2">
      <c r="A84" s="1"/>
      <c r="B84" s="92" t="s">
        <v>218</v>
      </c>
      <c r="C84" s="13">
        <v>186358</v>
      </c>
      <c r="D84" s="13">
        <v>167337</v>
      </c>
      <c r="E84" s="13">
        <f>C84-D84</f>
        <v>19021</v>
      </c>
      <c r="F84" s="17">
        <v>177555</v>
      </c>
      <c r="G84" s="17"/>
      <c r="H84" s="87">
        <v>1444628</v>
      </c>
    </row>
    <row r="85" spans="1:11" ht="13.5" hidden="1" customHeight="1" x14ac:dyDescent="0.2">
      <c r="A85" s="1"/>
      <c r="B85" s="18" t="s">
        <v>41</v>
      </c>
      <c r="C85" s="13"/>
      <c r="D85" s="13"/>
      <c r="E85" s="13"/>
      <c r="F85" s="17"/>
      <c r="G85" s="17"/>
      <c r="H85" s="87"/>
    </row>
    <row r="86" spans="1:11" ht="13.5" hidden="1" customHeight="1" x14ac:dyDescent="0.2">
      <c r="A86" s="1"/>
      <c r="B86" s="18" t="s">
        <v>180</v>
      </c>
      <c r="C86" s="13"/>
      <c r="D86" s="13"/>
      <c r="E86" s="13"/>
      <c r="F86" s="17"/>
      <c r="G86" s="17"/>
      <c r="H86" s="87"/>
    </row>
    <row r="87" spans="1:11" ht="13.5" hidden="1" customHeight="1" x14ac:dyDescent="0.2">
      <c r="A87" s="1"/>
      <c r="B87" s="18" t="s">
        <v>181</v>
      </c>
      <c r="C87" s="13"/>
      <c r="D87" s="13"/>
      <c r="E87" s="13"/>
      <c r="F87" s="17"/>
      <c r="G87" s="17"/>
      <c r="H87" s="87"/>
    </row>
    <row r="88" spans="1:11" ht="13.5" hidden="1" customHeight="1" x14ac:dyDescent="0.2">
      <c r="A88" s="1"/>
      <c r="B88" s="18" t="s">
        <v>182</v>
      </c>
      <c r="C88" s="13"/>
      <c r="D88" s="13"/>
      <c r="E88" s="13"/>
      <c r="F88" s="17"/>
      <c r="G88" s="17"/>
      <c r="H88" s="87"/>
    </row>
    <row r="89" spans="1:11" ht="13.5" hidden="1" customHeight="1" x14ac:dyDescent="0.2">
      <c r="A89" s="1"/>
      <c r="B89" s="18" t="s">
        <v>183</v>
      </c>
      <c r="C89" s="13"/>
      <c r="D89" s="13"/>
      <c r="E89" s="13"/>
      <c r="F89" s="17"/>
      <c r="G89" s="17"/>
      <c r="H89" s="87"/>
    </row>
    <row r="90" spans="1:11" ht="13.5" hidden="1" customHeight="1" x14ac:dyDescent="0.2">
      <c r="A90" s="1"/>
      <c r="B90" s="96" t="s">
        <v>189</v>
      </c>
      <c r="C90" s="13"/>
      <c r="D90" s="13"/>
      <c r="E90" s="13"/>
      <c r="F90" s="17"/>
      <c r="G90" s="17"/>
      <c r="H90" s="87"/>
    </row>
    <row r="91" spans="1:11" ht="13.5" customHeight="1" x14ac:dyDescent="0.2">
      <c r="A91" s="1"/>
      <c r="B91" s="92" t="s">
        <v>13</v>
      </c>
      <c r="C91" s="13">
        <v>94282</v>
      </c>
      <c r="D91" s="13">
        <v>94282</v>
      </c>
      <c r="E91" s="13">
        <f>C91-D91</f>
        <v>0</v>
      </c>
      <c r="F91" s="17">
        <v>89640</v>
      </c>
      <c r="G91" s="17"/>
      <c r="H91" s="87">
        <v>175623</v>
      </c>
    </row>
    <row r="92" spans="1:11" ht="0.75" hidden="1" customHeight="1" x14ac:dyDescent="0.2">
      <c r="A92" s="1"/>
      <c r="B92" s="18" t="s">
        <v>41</v>
      </c>
      <c r="C92" s="13"/>
      <c r="D92" s="13"/>
      <c r="E92" s="13"/>
      <c r="F92" s="17"/>
      <c r="G92" s="17"/>
      <c r="H92" s="87"/>
    </row>
    <row r="93" spans="1:11" ht="13.5" hidden="1" customHeight="1" x14ac:dyDescent="0.2">
      <c r="A93" s="1"/>
      <c r="B93" s="18" t="s">
        <v>180</v>
      </c>
      <c r="C93" s="13"/>
      <c r="D93" s="13"/>
      <c r="E93" s="13"/>
      <c r="F93" s="17"/>
      <c r="G93" s="17"/>
      <c r="H93" s="87"/>
    </row>
    <row r="94" spans="1:11" ht="13.5" hidden="1" customHeight="1" x14ac:dyDescent="0.2">
      <c r="A94" s="1"/>
      <c r="B94" s="18" t="s">
        <v>181</v>
      </c>
      <c r="C94" s="13"/>
      <c r="D94" s="13"/>
      <c r="E94" s="13"/>
      <c r="F94" s="17"/>
      <c r="G94" s="17"/>
      <c r="H94" s="87"/>
    </row>
    <row r="95" spans="1:11" ht="13.5" hidden="1" customHeight="1" x14ac:dyDescent="0.2">
      <c r="A95" s="1"/>
      <c r="B95" s="18" t="s">
        <v>182</v>
      </c>
      <c r="C95" s="13"/>
      <c r="D95" s="13"/>
      <c r="E95" s="13"/>
      <c r="F95" s="17"/>
      <c r="G95" s="17"/>
      <c r="H95" s="87"/>
    </row>
    <row r="96" spans="1:11" ht="13.5" hidden="1" customHeight="1" x14ac:dyDescent="0.2">
      <c r="A96" s="1"/>
      <c r="B96" s="18" t="s">
        <v>183</v>
      </c>
      <c r="C96" s="13"/>
      <c r="D96" s="13"/>
      <c r="E96" s="13"/>
      <c r="F96" s="17"/>
      <c r="G96" s="17"/>
      <c r="H96" s="87"/>
    </row>
    <row r="97" spans="1:8" ht="13.5" customHeight="1" x14ac:dyDescent="0.2">
      <c r="A97" s="1"/>
      <c r="B97" s="92" t="s">
        <v>217</v>
      </c>
      <c r="C97" s="13"/>
      <c r="D97" s="13"/>
      <c r="E97" s="13"/>
      <c r="F97" s="17"/>
      <c r="G97" s="17"/>
      <c r="H97" s="87">
        <v>420263</v>
      </c>
    </row>
    <row r="98" spans="1:8" ht="13.5" customHeight="1" x14ac:dyDescent="0.2">
      <c r="A98" s="1"/>
      <c r="B98" s="92" t="s">
        <v>0</v>
      </c>
      <c r="C98" s="13">
        <v>152862</v>
      </c>
      <c r="D98" s="13">
        <v>152188</v>
      </c>
      <c r="E98" s="13">
        <f>C98-D98</f>
        <v>674</v>
      </c>
      <c r="F98" s="14"/>
      <c r="G98" s="14"/>
      <c r="H98" s="87">
        <v>127153</v>
      </c>
    </row>
    <row r="99" spans="1:8" ht="0.75" customHeight="1" x14ac:dyDescent="0.2">
      <c r="A99" s="1"/>
      <c r="B99" s="93" t="s">
        <v>199</v>
      </c>
      <c r="C99" s="13"/>
      <c r="D99" s="13"/>
      <c r="E99" s="13"/>
      <c r="F99" s="14"/>
      <c r="G99" s="14"/>
      <c r="H99" s="90">
        <v>0</v>
      </c>
    </row>
    <row r="100" spans="1:8" ht="16.5" customHeight="1" x14ac:dyDescent="0.2">
      <c r="A100" s="1"/>
      <c r="B100" s="91" t="s">
        <v>14</v>
      </c>
      <c r="C100" s="65">
        <f>SUM(C101:C112)</f>
        <v>270525</v>
      </c>
      <c r="D100" s="65">
        <f>SUM(D101:D112)</f>
        <v>218803</v>
      </c>
      <c r="E100" s="65">
        <f>SUM(E101:E112)</f>
        <v>51722</v>
      </c>
      <c r="F100" s="65">
        <f>SUM(F101:F112)</f>
        <v>228472</v>
      </c>
      <c r="G100" s="65"/>
      <c r="H100" s="86">
        <f>H101+H107+H113</f>
        <v>1323357</v>
      </c>
    </row>
    <row r="101" spans="1:8" ht="13.5" customHeight="1" x14ac:dyDescent="0.2">
      <c r="A101" s="1"/>
      <c r="B101" s="92" t="s">
        <v>207</v>
      </c>
      <c r="C101" s="13">
        <v>89336</v>
      </c>
      <c r="D101" s="13">
        <v>64021</v>
      </c>
      <c r="E101" s="13">
        <f>C101-D101</f>
        <v>25315</v>
      </c>
      <c r="F101" s="14">
        <v>64294</v>
      </c>
      <c r="G101" s="14"/>
      <c r="H101" s="87">
        <v>255144</v>
      </c>
    </row>
    <row r="102" spans="1:8" ht="13.5" hidden="1" customHeight="1" x14ac:dyDescent="0.2">
      <c r="A102" s="1"/>
      <c r="B102" s="18" t="s">
        <v>41</v>
      </c>
      <c r="C102" s="13"/>
      <c r="D102" s="13"/>
      <c r="E102" s="13"/>
      <c r="F102" s="14"/>
      <c r="G102" s="14"/>
      <c r="H102" s="87"/>
    </row>
    <row r="103" spans="1:8" ht="13.5" hidden="1" customHeight="1" x14ac:dyDescent="0.2">
      <c r="A103" s="1"/>
      <c r="B103" s="18" t="s">
        <v>180</v>
      </c>
      <c r="C103" s="13"/>
      <c r="D103" s="13"/>
      <c r="E103" s="13"/>
      <c r="F103" s="14"/>
      <c r="G103" s="14"/>
      <c r="H103" s="87"/>
    </row>
    <row r="104" spans="1:8" ht="13.5" hidden="1" customHeight="1" x14ac:dyDescent="0.2">
      <c r="A104" s="1"/>
      <c r="B104" s="18" t="s">
        <v>181</v>
      </c>
      <c r="C104" s="13"/>
      <c r="D104" s="13"/>
      <c r="E104" s="13"/>
      <c r="F104" s="14"/>
      <c r="G104" s="14"/>
      <c r="H104" s="87"/>
    </row>
    <row r="105" spans="1:8" ht="13.5" hidden="1" customHeight="1" x14ac:dyDescent="0.2">
      <c r="A105" s="1"/>
      <c r="B105" s="18" t="s">
        <v>182</v>
      </c>
      <c r="C105" s="13"/>
      <c r="D105" s="13"/>
      <c r="E105" s="13"/>
      <c r="F105" s="14"/>
      <c r="G105" s="14"/>
      <c r="H105" s="87"/>
    </row>
    <row r="106" spans="1:8" ht="13.5" hidden="1" customHeight="1" x14ac:dyDescent="0.2">
      <c r="A106" s="1"/>
      <c r="B106" s="18" t="s">
        <v>183</v>
      </c>
      <c r="C106" s="13"/>
      <c r="D106" s="13"/>
      <c r="E106" s="13"/>
      <c r="F106" s="14"/>
      <c r="G106" s="14"/>
      <c r="H106" s="87"/>
    </row>
    <row r="107" spans="1:8" ht="13.5" customHeight="1" x14ac:dyDescent="0.2">
      <c r="A107" s="1"/>
      <c r="B107" s="92" t="s">
        <v>206</v>
      </c>
      <c r="C107" s="13">
        <v>181189</v>
      </c>
      <c r="D107" s="13">
        <v>154782</v>
      </c>
      <c r="E107" s="13">
        <f>C107-D107</f>
        <v>26407</v>
      </c>
      <c r="F107" s="14">
        <v>164178</v>
      </c>
      <c r="G107" s="14"/>
      <c r="H107" s="87">
        <v>964634</v>
      </c>
    </row>
    <row r="108" spans="1:8" ht="0.75" hidden="1" customHeight="1" x14ac:dyDescent="0.2">
      <c r="A108" s="1"/>
      <c r="B108" s="18" t="s">
        <v>41</v>
      </c>
      <c r="C108" s="13"/>
      <c r="D108" s="13"/>
      <c r="E108" s="13"/>
      <c r="F108" s="14"/>
      <c r="G108" s="14"/>
      <c r="H108" s="87"/>
    </row>
    <row r="109" spans="1:8" ht="13.5" hidden="1" customHeight="1" x14ac:dyDescent="0.2">
      <c r="A109" s="1"/>
      <c r="B109" s="18" t="s">
        <v>180</v>
      </c>
      <c r="C109" s="13"/>
      <c r="D109" s="13"/>
      <c r="E109" s="13"/>
      <c r="F109" s="14"/>
      <c r="G109" s="14"/>
      <c r="H109" s="87"/>
    </row>
    <row r="110" spans="1:8" ht="13.5" hidden="1" customHeight="1" x14ac:dyDescent="0.2">
      <c r="A110" s="1"/>
      <c r="B110" s="18" t="s">
        <v>181</v>
      </c>
      <c r="C110" s="13"/>
      <c r="D110" s="13"/>
      <c r="E110" s="13"/>
      <c r="F110" s="14"/>
      <c r="G110" s="14"/>
      <c r="H110" s="87"/>
    </row>
    <row r="111" spans="1:8" ht="13.5" hidden="1" customHeight="1" x14ac:dyDescent="0.2">
      <c r="A111" s="1"/>
      <c r="B111" s="18" t="s">
        <v>182</v>
      </c>
      <c r="C111" s="13"/>
      <c r="D111" s="13"/>
      <c r="E111" s="13"/>
      <c r="F111" s="14"/>
      <c r="G111" s="14"/>
      <c r="H111" s="87"/>
    </row>
    <row r="112" spans="1:8" ht="13.5" hidden="1" customHeight="1" x14ac:dyDescent="0.2">
      <c r="A112" s="1"/>
      <c r="B112" s="18" t="s">
        <v>186</v>
      </c>
      <c r="C112" s="13"/>
      <c r="D112" s="13"/>
      <c r="E112" s="13"/>
      <c r="F112" s="14"/>
      <c r="G112" s="14"/>
      <c r="H112" s="87"/>
    </row>
    <row r="113" spans="1:8" ht="14.25" customHeight="1" x14ac:dyDescent="0.2">
      <c r="A113" s="1"/>
      <c r="B113" s="29" t="s">
        <v>39</v>
      </c>
      <c r="C113" s="13"/>
      <c r="D113" s="13"/>
      <c r="E113" s="13"/>
      <c r="F113" s="14"/>
      <c r="G113" s="14"/>
      <c r="H113" s="87">
        <v>103579</v>
      </c>
    </row>
    <row r="114" spans="1:8" ht="13.5" hidden="1" customHeight="1" x14ac:dyDescent="0.2">
      <c r="A114" s="1"/>
      <c r="B114" s="18" t="s">
        <v>41</v>
      </c>
      <c r="C114" s="13"/>
      <c r="D114" s="13"/>
      <c r="E114" s="13"/>
      <c r="F114" s="14"/>
      <c r="G114" s="14"/>
      <c r="H114" s="87"/>
    </row>
    <row r="115" spans="1:8" ht="13.5" hidden="1" customHeight="1" x14ac:dyDescent="0.2">
      <c r="A115" s="1"/>
      <c r="B115" s="18" t="s">
        <v>180</v>
      </c>
      <c r="C115" s="13"/>
      <c r="D115" s="13"/>
      <c r="E115" s="13"/>
      <c r="F115" s="14"/>
      <c r="G115" s="14"/>
      <c r="H115" s="87"/>
    </row>
    <row r="116" spans="1:8" ht="13.5" hidden="1" customHeight="1" x14ac:dyDescent="0.2">
      <c r="A116" s="1"/>
      <c r="B116" s="18" t="s">
        <v>181</v>
      </c>
      <c r="C116" s="13"/>
      <c r="D116" s="13"/>
      <c r="E116" s="13"/>
      <c r="F116" s="14"/>
      <c r="G116" s="14"/>
      <c r="H116" s="87"/>
    </row>
    <row r="117" spans="1:8" ht="16.5" hidden="1" customHeight="1" x14ac:dyDescent="0.2">
      <c r="A117" s="1"/>
      <c r="B117" s="18" t="s">
        <v>182</v>
      </c>
      <c r="C117" s="12">
        <f>SUM(C124:C145)</f>
        <v>1056743</v>
      </c>
      <c r="D117" s="12">
        <f>SUM(D124:D145)</f>
        <v>938154</v>
      </c>
      <c r="E117" s="12">
        <f>SUM(E124:E145)</f>
        <v>118589</v>
      </c>
      <c r="F117" s="12">
        <f>SUM(F124:F145)</f>
        <v>876994</v>
      </c>
      <c r="G117" s="12"/>
      <c r="H117" s="87"/>
    </row>
    <row r="118" spans="1:8" ht="16.5" hidden="1" customHeight="1" x14ac:dyDescent="0.2">
      <c r="A118" s="1"/>
      <c r="B118" s="18" t="s">
        <v>186</v>
      </c>
      <c r="C118" s="12"/>
      <c r="D118" s="12"/>
      <c r="E118" s="12"/>
      <c r="F118" s="12"/>
      <c r="G118" s="12"/>
      <c r="H118" s="87"/>
    </row>
    <row r="119" spans="1:8" ht="16.5" customHeight="1" x14ac:dyDescent="0.2">
      <c r="A119" s="1"/>
      <c r="B119" s="91" t="s">
        <v>15</v>
      </c>
      <c r="C119" s="65">
        <f>SUM(C121:C131)</f>
        <v>939986</v>
      </c>
      <c r="D119" s="65">
        <f>SUM(D121:D131)</f>
        <v>839640</v>
      </c>
      <c r="E119" s="65">
        <f>SUM(E121:E131)</f>
        <v>100346</v>
      </c>
      <c r="F119" s="65">
        <f>SUM(F121:F131)</f>
        <v>783874</v>
      </c>
      <c r="G119" s="65"/>
      <c r="H119" s="86">
        <f>H121+H122+H124+H131+H139+H149+H148+H146+H147+H120</f>
        <v>8664966</v>
      </c>
    </row>
    <row r="120" spans="1:8" ht="16.5" customHeight="1" x14ac:dyDescent="0.2">
      <c r="A120" s="1"/>
      <c r="B120" s="97" t="s">
        <v>278</v>
      </c>
      <c r="C120" s="160"/>
      <c r="D120" s="160"/>
      <c r="E120" s="160"/>
      <c r="F120" s="160"/>
      <c r="G120" s="160"/>
      <c r="H120" s="113">
        <v>533262</v>
      </c>
    </row>
    <row r="121" spans="1:8" ht="15" customHeight="1" x14ac:dyDescent="0.2">
      <c r="A121" s="1"/>
      <c r="B121" s="92" t="s">
        <v>208</v>
      </c>
      <c r="C121" s="12"/>
      <c r="D121" s="12"/>
      <c r="E121" s="12"/>
      <c r="F121" s="12"/>
      <c r="G121" s="12"/>
      <c r="H121" s="87">
        <v>524744</v>
      </c>
    </row>
    <row r="122" spans="1:8" ht="12.75" customHeight="1" x14ac:dyDescent="0.2">
      <c r="A122" s="1"/>
      <c r="B122" s="92" t="s">
        <v>16</v>
      </c>
      <c r="C122" s="12"/>
      <c r="D122" s="12"/>
      <c r="E122" s="12"/>
      <c r="F122" s="12"/>
      <c r="G122" s="12"/>
      <c r="H122" s="113">
        <v>5059</v>
      </c>
    </row>
    <row r="123" spans="1:8" ht="0.75" hidden="1" customHeight="1" x14ac:dyDescent="0.2">
      <c r="A123" s="1"/>
      <c r="B123" s="18" t="s">
        <v>182</v>
      </c>
      <c r="C123" s="12"/>
      <c r="D123" s="12"/>
      <c r="E123" s="12"/>
      <c r="F123" s="12"/>
      <c r="G123" s="12"/>
      <c r="H123" s="87"/>
    </row>
    <row r="124" spans="1:8" ht="13.5" customHeight="1" x14ac:dyDescent="0.2">
      <c r="A124" s="1"/>
      <c r="B124" s="92" t="s">
        <v>209</v>
      </c>
      <c r="C124" s="13">
        <v>800055</v>
      </c>
      <c r="D124" s="13">
        <v>701353</v>
      </c>
      <c r="E124" s="13">
        <f>C124-D124</f>
        <v>98702</v>
      </c>
      <c r="F124" s="14">
        <v>644280</v>
      </c>
      <c r="G124" s="14"/>
      <c r="H124" s="87">
        <v>3480779</v>
      </c>
    </row>
    <row r="125" spans="1:8" ht="13.5" hidden="1" customHeight="1" x14ac:dyDescent="0.2">
      <c r="A125" s="1"/>
      <c r="B125" s="18" t="s">
        <v>41</v>
      </c>
      <c r="C125" s="13"/>
      <c r="D125" s="13"/>
      <c r="E125" s="13"/>
      <c r="F125" s="14"/>
      <c r="G125" s="14"/>
      <c r="H125" s="87"/>
    </row>
    <row r="126" spans="1:8" ht="13.5" hidden="1" customHeight="1" x14ac:dyDescent="0.2">
      <c r="A126" s="1"/>
      <c r="B126" s="18" t="s">
        <v>180</v>
      </c>
      <c r="C126" s="13"/>
      <c r="D126" s="13"/>
      <c r="E126" s="13"/>
      <c r="F126" s="14"/>
      <c r="G126" s="14"/>
      <c r="H126" s="87"/>
    </row>
    <row r="127" spans="1:8" ht="13.5" hidden="1" customHeight="1" x14ac:dyDescent="0.2">
      <c r="A127" s="1"/>
      <c r="B127" s="18" t="s">
        <v>181</v>
      </c>
      <c r="C127" s="13"/>
      <c r="D127" s="13"/>
      <c r="E127" s="13"/>
      <c r="F127" s="14"/>
      <c r="G127" s="14"/>
      <c r="H127" s="85"/>
    </row>
    <row r="128" spans="1:8" ht="13.5" hidden="1" customHeight="1" x14ac:dyDescent="0.2">
      <c r="A128" s="1"/>
      <c r="B128" s="18" t="s">
        <v>187</v>
      </c>
      <c r="C128" s="13"/>
      <c r="D128" s="13"/>
      <c r="E128" s="13"/>
      <c r="F128" s="14"/>
      <c r="G128" s="14"/>
      <c r="H128" s="85"/>
    </row>
    <row r="129" spans="1:8" ht="13.5" hidden="1" customHeight="1" x14ac:dyDescent="0.2">
      <c r="A129" s="1"/>
      <c r="B129" s="18" t="s">
        <v>183</v>
      </c>
      <c r="C129" s="13"/>
      <c r="D129" s="13"/>
      <c r="E129" s="13"/>
      <c r="F129" s="14"/>
      <c r="G129" s="14"/>
      <c r="H129" s="85"/>
    </row>
    <row r="130" spans="1:8" ht="13.5" hidden="1" customHeight="1" x14ac:dyDescent="0.2">
      <c r="A130" s="1"/>
      <c r="B130" s="48" t="s">
        <v>185</v>
      </c>
      <c r="C130" s="13"/>
      <c r="D130" s="13"/>
      <c r="E130" s="13"/>
      <c r="F130" s="14"/>
      <c r="G130" s="14"/>
      <c r="H130" s="85"/>
    </row>
    <row r="131" spans="1:8" ht="15" customHeight="1" x14ac:dyDescent="0.2">
      <c r="A131" s="1"/>
      <c r="B131" s="92" t="s">
        <v>17</v>
      </c>
      <c r="C131" s="13">
        <v>139931</v>
      </c>
      <c r="D131" s="13">
        <v>138287</v>
      </c>
      <c r="E131" s="13">
        <f>C131-D131</f>
        <v>1644</v>
      </c>
      <c r="F131" s="14">
        <v>139594</v>
      </c>
      <c r="G131" s="14"/>
      <c r="H131" s="87">
        <v>560826</v>
      </c>
    </row>
    <row r="132" spans="1:8" ht="13.5" hidden="1" customHeight="1" x14ac:dyDescent="0.2">
      <c r="A132" s="1"/>
      <c r="B132" s="18" t="s">
        <v>41</v>
      </c>
      <c r="C132" s="13"/>
      <c r="D132" s="13"/>
      <c r="E132" s="13"/>
      <c r="F132" s="14"/>
      <c r="G132" s="14"/>
      <c r="H132" s="87"/>
    </row>
    <row r="133" spans="1:8" ht="13.5" hidden="1" customHeight="1" x14ac:dyDescent="0.2">
      <c r="A133" s="1"/>
      <c r="B133" s="18" t="s">
        <v>180</v>
      </c>
      <c r="C133" s="13"/>
      <c r="D133" s="13"/>
      <c r="E133" s="13"/>
      <c r="F133" s="14"/>
      <c r="G133" s="14"/>
      <c r="H133" s="85"/>
    </row>
    <row r="134" spans="1:8" ht="13.5" hidden="1" customHeight="1" x14ac:dyDescent="0.2">
      <c r="A134" s="1"/>
      <c r="B134" s="18" t="s">
        <v>188</v>
      </c>
      <c r="C134" s="13"/>
      <c r="D134" s="13"/>
      <c r="E134" s="13"/>
      <c r="F134" s="14"/>
      <c r="G134" s="14"/>
      <c r="H134" s="85"/>
    </row>
    <row r="135" spans="1:8" ht="13.5" hidden="1" customHeight="1" x14ac:dyDescent="0.2">
      <c r="A135" s="1"/>
      <c r="B135" s="18" t="s">
        <v>182</v>
      </c>
      <c r="C135" s="13"/>
      <c r="D135" s="13"/>
      <c r="E135" s="13"/>
      <c r="F135" s="14"/>
      <c r="G135" s="14"/>
      <c r="H135" s="85"/>
    </row>
    <row r="136" spans="1:8" ht="13.5" hidden="1" customHeight="1" x14ac:dyDescent="0.2">
      <c r="A136" s="1"/>
      <c r="B136" s="18" t="s">
        <v>183</v>
      </c>
      <c r="C136" s="13"/>
      <c r="D136" s="13"/>
      <c r="E136" s="13"/>
      <c r="F136" s="14"/>
      <c r="G136" s="14"/>
      <c r="H136" s="85"/>
    </row>
    <row r="137" spans="1:8" ht="13.5" hidden="1" customHeight="1" x14ac:dyDescent="0.2">
      <c r="A137" s="1"/>
      <c r="B137" s="48" t="s">
        <v>185</v>
      </c>
      <c r="C137" s="13"/>
      <c r="D137" s="13"/>
      <c r="E137" s="13"/>
      <c r="F137" s="14"/>
      <c r="G137" s="14"/>
      <c r="H137" s="85"/>
    </row>
    <row r="138" spans="1:8" ht="13.5" hidden="1" customHeight="1" x14ac:dyDescent="0.2">
      <c r="A138" s="1"/>
      <c r="B138" s="18" t="s">
        <v>184</v>
      </c>
      <c r="C138" s="13"/>
      <c r="D138" s="13"/>
      <c r="E138" s="13"/>
      <c r="F138" s="14"/>
      <c r="G138" s="14"/>
      <c r="H138" s="85"/>
    </row>
    <row r="139" spans="1:8" ht="18" customHeight="1" x14ac:dyDescent="0.2">
      <c r="A139" s="1"/>
      <c r="B139" s="92" t="s">
        <v>18</v>
      </c>
      <c r="C139" s="13">
        <v>116757</v>
      </c>
      <c r="D139" s="13">
        <v>98514</v>
      </c>
      <c r="E139" s="13">
        <f>C139-D139</f>
        <v>18243</v>
      </c>
      <c r="F139" s="14">
        <v>93120</v>
      </c>
      <c r="G139" s="14"/>
      <c r="H139" s="87">
        <v>631595</v>
      </c>
    </row>
    <row r="140" spans="1:8" ht="13.5" hidden="1" customHeight="1" x14ac:dyDescent="0.2">
      <c r="A140" s="1"/>
      <c r="B140" s="18" t="s">
        <v>41</v>
      </c>
      <c r="C140" s="13"/>
      <c r="D140" s="13"/>
      <c r="E140" s="13"/>
      <c r="F140" s="14"/>
      <c r="G140" s="14"/>
      <c r="H140" s="87"/>
    </row>
    <row r="141" spans="1:8" ht="13.5" hidden="1" customHeight="1" x14ac:dyDescent="0.2">
      <c r="A141" s="1"/>
      <c r="B141" s="18" t="s">
        <v>180</v>
      </c>
      <c r="C141" s="13"/>
      <c r="D141" s="13"/>
      <c r="E141" s="13"/>
      <c r="F141" s="14"/>
      <c r="G141" s="14"/>
      <c r="H141" s="85"/>
    </row>
    <row r="142" spans="1:8" ht="13.5" hidden="1" customHeight="1" x14ac:dyDescent="0.2">
      <c r="A142" s="1"/>
      <c r="B142" s="18" t="s">
        <v>181</v>
      </c>
      <c r="C142" s="13"/>
      <c r="D142" s="13"/>
      <c r="E142" s="13"/>
      <c r="F142" s="14"/>
      <c r="G142" s="14"/>
      <c r="H142" s="85"/>
    </row>
    <row r="143" spans="1:8" ht="13.5" hidden="1" customHeight="1" x14ac:dyDescent="0.2">
      <c r="A143" s="1"/>
      <c r="B143" s="18" t="s">
        <v>182</v>
      </c>
      <c r="C143" s="13"/>
      <c r="D143" s="13"/>
      <c r="E143" s="13"/>
      <c r="F143" s="14"/>
      <c r="G143" s="14"/>
      <c r="H143" s="85"/>
    </row>
    <row r="144" spans="1:8" ht="13.5" hidden="1" customHeight="1" x14ac:dyDescent="0.2">
      <c r="A144" s="1"/>
      <c r="B144" s="18" t="s">
        <v>183</v>
      </c>
      <c r="C144" s="13"/>
      <c r="D144" s="13"/>
      <c r="E144" s="13"/>
      <c r="F144" s="14"/>
      <c r="G144" s="14"/>
      <c r="H144" s="85"/>
    </row>
    <row r="145" spans="1:8" ht="13.5" hidden="1" customHeight="1" x14ac:dyDescent="0.2">
      <c r="A145" s="1"/>
      <c r="B145" s="48" t="s">
        <v>185</v>
      </c>
      <c r="C145" s="13"/>
      <c r="D145" s="13"/>
      <c r="E145" s="13"/>
      <c r="F145" s="14"/>
      <c r="G145" s="14"/>
      <c r="H145" s="85"/>
    </row>
    <row r="146" spans="1:8" ht="16.5" customHeight="1" x14ac:dyDescent="0.2">
      <c r="A146" s="1"/>
      <c r="B146" s="123" t="s">
        <v>223</v>
      </c>
      <c r="C146" s="13"/>
      <c r="D146" s="13"/>
      <c r="E146" s="13"/>
      <c r="F146" s="14"/>
      <c r="G146" s="14"/>
      <c r="H146" s="85">
        <v>787480</v>
      </c>
    </row>
    <row r="147" spans="1:8" ht="13.5" customHeight="1" x14ac:dyDescent="0.2">
      <c r="A147" s="1"/>
      <c r="B147" s="123" t="s">
        <v>256</v>
      </c>
      <c r="C147" s="13"/>
      <c r="D147" s="13"/>
      <c r="E147" s="13"/>
      <c r="F147" s="14"/>
      <c r="G147" s="14"/>
      <c r="H147" s="85">
        <v>1987550</v>
      </c>
    </row>
    <row r="148" spans="1:8" ht="15" customHeight="1" x14ac:dyDescent="0.2">
      <c r="A148" s="115" t="s">
        <v>219</v>
      </c>
      <c r="B148" s="92" t="s">
        <v>257</v>
      </c>
      <c r="C148" s="13"/>
      <c r="D148" s="13"/>
      <c r="E148" s="13"/>
      <c r="F148" s="14"/>
      <c r="G148" s="14"/>
      <c r="H148" s="85">
        <v>125333</v>
      </c>
    </row>
    <row r="149" spans="1:8" ht="13.5" customHeight="1" x14ac:dyDescent="0.2">
      <c r="A149" s="1"/>
      <c r="B149" s="92" t="s">
        <v>136</v>
      </c>
      <c r="C149" s="13"/>
      <c r="D149" s="13"/>
      <c r="E149" s="13"/>
      <c r="F149" s="14"/>
      <c r="G149" s="14"/>
      <c r="H149" s="87">
        <v>28338</v>
      </c>
    </row>
    <row r="150" spans="1:8" ht="0.75" hidden="1" customHeight="1" x14ac:dyDescent="0.2">
      <c r="A150" s="1"/>
      <c r="B150" s="18" t="s">
        <v>41</v>
      </c>
      <c r="C150" s="13"/>
      <c r="D150" s="13"/>
      <c r="E150" s="13"/>
      <c r="F150" s="14"/>
      <c r="G150" s="14"/>
      <c r="H150" s="87"/>
    </row>
    <row r="151" spans="1:8" ht="13.5" hidden="1" customHeight="1" x14ac:dyDescent="0.2">
      <c r="A151" s="1"/>
      <c r="B151" s="18" t="s">
        <v>190</v>
      </c>
      <c r="C151" s="13"/>
      <c r="D151" s="13"/>
      <c r="E151" s="13"/>
      <c r="F151" s="14"/>
      <c r="G151" s="14"/>
      <c r="H151" s="87"/>
    </row>
    <row r="152" spans="1:8" ht="1.5" hidden="1" customHeight="1" x14ac:dyDescent="0.2">
      <c r="A152" s="1"/>
      <c r="B152" s="93" t="s">
        <v>199</v>
      </c>
      <c r="C152" s="13"/>
      <c r="D152" s="13"/>
      <c r="E152" s="13"/>
      <c r="F152" s="14"/>
      <c r="G152" s="14"/>
      <c r="H152" s="90">
        <v>0</v>
      </c>
    </row>
    <row r="153" spans="1:8" ht="16.5" customHeight="1" x14ac:dyDescent="0.2">
      <c r="A153" s="1"/>
      <c r="B153" s="91" t="s">
        <v>27</v>
      </c>
      <c r="C153" s="13"/>
      <c r="D153" s="13"/>
      <c r="E153" s="13"/>
      <c r="F153" s="14"/>
      <c r="G153" s="14"/>
      <c r="H153" s="120">
        <f>H154+H156+H157+H155</f>
        <v>341452</v>
      </c>
    </row>
    <row r="154" spans="1:8" ht="16.5" customHeight="1" x14ac:dyDescent="0.2">
      <c r="A154" s="1"/>
      <c r="B154" s="29" t="s">
        <v>2</v>
      </c>
      <c r="C154" s="13"/>
      <c r="D154" s="13"/>
      <c r="E154" s="13"/>
      <c r="F154" s="14"/>
      <c r="G154" s="14"/>
      <c r="H154" s="113">
        <v>174618</v>
      </c>
    </row>
    <row r="155" spans="1:8" ht="15.75" customHeight="1" x14ac:dyDescent="0.2">
      <c r="A155" s="1"/>
      <c r="B155" s="29" t="s">
        <v>263</v>
      </c>
      <c r="C155" s="13"/>
      <c r="D155" s="13"/>
      <c r="E155" s="13"/>
      <c r="F155" s="14"/>
      <c r="G155" s="14"/>
      <c r="H155" s="113">
        <v>61311</v>
      </c>
    </row>
    <row r="156" spans="1:8" ht="15.75" customHeight="1" x14ac:dyDescent="0.2">
      <c r="A156" s="1"/>
      <c r="B156" s="92" t="s">
        <v>224</v>
      </c>
      <c r="C156" s="13"/>
      <c r="D156" s="13"/>
      <c r="E156" s="13"/>
      <c r="F156" s="14"/>
      <c r="G156" s="14"/>
      <c r="H156" s="113">
        <v>79162</v>
      </c>
    </row>
    <row r="157" spans="1:8" ht="15.75" customHeight="1" x14ac:dyDescent="0.2">
      <c r="A157" s="1"/>
      <c r="B157" s="92" t="s">
        <v>225</v>
      </c>
      <c r="C157" s="13"/>
      <c r="D157" s="13"/>
      <c r="E157" s="13"/>
      <c r="F157" s="14"/>
      <c r="G157" s="14"/>
      <c r="H157" s="113">
        <v>26361</v>
      </c>
    </row>
    <row r="158" spans="1:8" ht="16.5" customHeight="1" x14ac:dyDescent="0.2">
      <c r="A158" s="1"/>
      <c r="B158" s="91" t="s">
        <v>19</v>
      </c>
      <c r="C158" s="65">
        <f>SUM(C163:C166)</f>
        <v>371446</v>
      </c>
      <c r="D158" s="65">
        <f>SUM(D163:D166)</f>
        <v>350735</v>
      </c>
      <c r="E158" s="65">
        <f>SUM(E163:E166)</f>
        <v>20711</v>
      </c>
      <c r="F158" s="65">
        <f>SUM(F163:F166)</f>
        <v>346115</v>
      </c>
      <c r="G158" s="65"/>
      <c r="H158" s="86">
        <f>H159+H163+H166+H162</f>
        <v>1744501</v>
      </c>
    </row>
    <row r="159" spans="1:8" ht="15.75" customHeight="1" x14ac:dyDescent="0.2">
      <c r="A159" s="1"/>
      <c r="B159" s="97" t="s">
        <v>135</v>
      </c>
      <c r="C159" s="12"/>
      <c r="D159" s="12"/>
      <c r="E159" s="12"/>
      <c r="F159" s="12"/>
      <c r="G159" s="12"/>
      <c r="H159" s="87">
        <v>8608</v>
      </c>
    </row>
    <row r="160" spans="1:8" ht="0.75" hidden="1" customHeight="1" x14ac:dyDescent="0.2">
      <c r="A160" s="1"/>
      <c r="B160" s="98" t="s">
        <v>41</v>
      </c>
      <c r="C160" s="12"/>
      <c r="D160" s="12"/>
      <c r="E160" s="12"/>
      <c r="F160" s="12"/>
      <c r="G160" s="12"/>
      <c r="H160" s="87"/>
    </row>
    <row r="161" spans="1:8" ht="16.5" hidden="1" customHeight="1" x14ac:dyDescent="0.2">
      <c r="A161" s="1"/>
      <c r="B161" s="98" t="s">
        <v>191</v>
      </c>
      <c r="C161" s="12"/>
      <c r="D161" s="12"/>
      <c r="E161" s="12"/>
      <c r="F161" s="12"/>
      <c r="G161" s="12"/>
      <c r="H161" s="87"/>
    </row>
    <row r="162" spans="1:8" ht="16.5" customHeight="1" x14ac:dyDescent="0.2">
      <c r="A162" s="1"/>
      <c r="B162" s="97" t="s">
        <v>222</v>
      </c>
      <c r="C162" s="12"/>
      <c r="D162" s="12"/>
      <c r="E162" s="12"/>
      <c r="F162" s="12"/>
      <c r="G162" s="12"/>
      <c r="H162" s="87">
        <v>170840</v>
      </c>
    </row>
    <row r="163" spans="1:8" ht="17.25" customHeight="1" x14ac:dyDescent="0.2">
      <c r="A163" s="1"/>
      <c r="B163" s="92" t="s">
        <v>20</v>
      </c>
      <c r="C163" s="13">
        <v>253597</v>
      </c>
      <c r="D163" s="13">
        <v>252637</v>
      </c>
      <c r="E163" s="13">
        <f>C163-D163</f>
        <v>960</v>
      </c>
      <c r="F163" s="14">
        <v>254144</v>
      </c>
      <c r="G163" s="14"/>
      <c r="H163" s="87">
        <v>951825</v>
      </c>
    </row>
    <row r="164" spans="1:8" ht="13.5" hidden="1" customHeight="1" x14ac:dyDescent="0.2">
      <c r="A164" s="1"/>
      <c r="B164" s="18" t="s">
        <v>41</v>
      </c>
      <c r="C164" s="13"/>
      <c r="D164" s="13"/>
      <c r="E164" s="13"/>
      <c r="F164" s="14"/>
      <c r="G164" s="14"/>
      <c r="H164" s="87"/>
    </row>
    <row r="165" spans="1:8" ht="13.5" hidden="1" customHeight="1" x14ac:dyDescent="0.2">
      <c r="A165" s="1"/>
      <c r="B165" s="18" t="s">
        <v>192</v>
      </c>
      <c r="C165" s="13"/>
      <c r="D165" s="13"/>
      <c r="E165" s="13"/>
      <c r="F165" s="14"/>
      <c r="G165" s="14"/>
      <c r="H165" s="87"/>
    </row>
    <row r="166" spans="1:8" ht="15.75" customHeight="1" x14ac:dyDescent="0.2">
      <c r="A166" s="1"/>
      <c r="B166" s="92" t="s">
        <v>21</v>
      </c>
      <c r="C166" s="13">
        <v>117849</v>
      </c>
      <c r="D166" s="13">
        <v>98098</v>
      </c>
      <c r="E166" s="13">
        <f>C166-D166</f>
        <v>19751</v>
      </c>
      <c r="F166" s="14">
        <v>91971</v>
      </c>
      <c r="G166" s="14"/>
      <c r="H166" s="87">
        <v>613228</v>
      </c>
    </row>
    <row r="167" spans="1:8" ht="13.5" hidden="1" customHeight="1" x14ac:dyDescent="0.2">
      <c r="A167" s="1"/>
      <c r="B167" s="18" t="s">
        <v>41</v>
      </c>
      <c r="C167" s="13"/>
      <c r="D167" s="13"/>
      <c r="E167" s="13"/>
      <c r="F167" s="14"/>
      <c r="G167" s="14"/>
      <c r="H167" s="87"/>
    </row>
    <row r="168" spans="1:8" ht="13.5" hidden="1" customHeight="1" x14ac:dyDescent="0.2">
      <c r="A168" s="1"/>
      <c r="B168" s="18" t="s">
        <v>180</v>
      </c>
      <c r="C168" s="13"/>
      <c r="D168" s="13"/>
      <c r="E168" s="13"/>
      <c r="F168" s="14"/>
      <c r="G168" s="14"/>
      <c r="H168" s="87"/>
    </row>
    <row r="169" spans="1:8" ht="13.5" hidden="1" customHeight="1" x14ac:dyDescent="0.2">
      <c r="A169" s="1"/>
      <c r="B169" s="18" t="s">
        <v>181</v>
      </c>
      <c r="C169" s="13"/>
      <c r="D169" s="13"/>
      <c r="E169" s="13"/>
      <c r="F169" s="14"/>
      <c r="G169" s="14"/>
      <c r="H169" s="87"/>
    </row>
    <row r="170" spans="1:8" ht="13.5" hidden="1" customHeight="1" x14ac:dyDescent="0.2">
      <c r="A170" s="1"/>
      <c r="B170" s="18" t="s">
        <v>187</v>
      </c>
      <c r="C170" s="13"/>
      <c r="D170" s="13"/>
      <c r="E170" s="13"/>
      <c r="F170" s="14"/>
      <c r="G170" s="14"/>
      <c r="H170" s="87"/>
    </row>
    <row r="171" spans="1:8" ht="13.5" hidden="1" customHeight="1" x14ac:dyDescent="0.2">
      <c r="A171" s="1"/>
      <c r="B171" s="18" t="s">
        <v>183</v>
      </c>
      <c r="C171" s="13"/>
      <c r="D171" s="13"/>
      <c r="E171" s="13"/>
      <c r="F171" s="14"/>
      <c r="G171" s="14"/>
      <c r="H171" s="87"/>
    </row>
    <row r="172" spans="1:8" ht="13.5" hidden="1" customHeight="1" x14ac:dyDescent="0.2">
      <c r="A172" s="1"/>
      <c r="B172" s="48" t="s">
        <v>185</v>
      </c>
      <c r="C172" s="13"/>
      <c r="D172" s="13"/>
      <c r="E172" s="13"/>
      <c r="F172" s="14"/>
      <c r="G172" s="14"/>
      <c r="H172" s="87"/>
    </row>
    <row r="173" spans="1:8" ht="15" customHeight="1" x14ac:dyDescent="0.2">
      <c r="A173" s="1"/>
      <c r="B173" s="129" t="s">
        <v>22</v>
      </c>
      <c r="C173" s="13"/>
      <c r="D173" s="13"/>
      <c r="E173" s="13"/>
      <c r="F173" s="14"/>
      <c r="G173" s="14"/>
      <c r="H173" s="120">
        <f>H174+H175</f>
        <v>1615839</v>
      </c>
    </row>
    <row r="174" spans="1:8" ht="15" customHeight="1" x14ac:dyDescent="0.2">
      <c r="A174" s="1"/>
      <c r="B174" s="29" t="s">
        <v>254</v>
      </c>
      <c r="C174" s="16"/>
      <c r="D174" s="16"/>
      <c r="E174" s="16"/>
      <c r="F174" s="17"/>
      <c r="G174" s="17"/>
      <c r="H174" s="113">
        <v>1312751</v>
      </c>
    </row>
    <row r="175" spans="1:8" ht="16.5" customHeight="1" x14ac:dyDescent="0.2">
      <c r="A175" s="1"/>
      <c r="B175" s="29" t="s">
        <v>242</v>
      </c>
      <c r="C175" s="13"/>
      <c r="D175" s="13"/>
      <c r="E175" s="13"/>
      <c r="F175" s="14"/>
      <c r="G175" s="14"/>
      <c r="H175" s="113">
        <v>303088</v>
      </c>
    </row>
    <row r="176" spans="1:8" ht="13.5" customHeight="1" x14ac:dyDescent="0.2">
      <c r="A176" s="1"/>
      <c r="B176" s="99" t="s">
        <v>266</v>
      </c>
      <c r="C176" s="77"/>
      <c r="D176" s="77"/>
      <c r="E176" s="77"/>
      <c r="F176" s="78"/>
      <c r="G176" s="78"/>
      <c r="H176" s="88">
        <v>2284632</v>
      </c>
    </row>
    <row r="177" spans="1:11" ht="16.5" customHeight="1" x14ac:dyDescent="0.2">
      <c r="A177" s="1"/>
      <c r="B177" s="100" t="s">
        <v>23</v>
      </c>
      <c r="C177" s="19" t="e">
        <f>C9+C36+C55+C100+C117+C158+#REF!</f>
        <v>#REF!</v>
      </c>
      <c r="D177" s="19" t="e">
        <f>D9+D36+D55+D100+D117+D158+#REF!</f>
        <v>#REF!</v>
      </c>
      <c r="E177" s="19" t="e">
        <f>E9+E36+E55+E100+E117+E158+#REF!</f>
        <v>#REF!</v>
      </c>
      <c r="F177" s="19">
        <f>F9+F36+F55+F100+F117+F158</f>
        <v>9763840</v>
      </c>
      <c r="G177" s="19">
        <f>G55</f>
        <v>7530</v>
      </c>
      <c r="H177" s="89">
        <f>H9+H36+H55+H100+H119+H158+H153+H173</f>
        <v>44988073</v>
      </c>
    </row>
    <row r="178" spans="1:11" ht="16.5" customHeight="1" x14ac:dyDescent="0.2">
      <c r="A178" s="1"/>
      <c r="B178" s="101"/>
      <c r="C178" s="21"/>
      <c r="D178" s="21"/>
      <c r="E178" s="21"/>
      <c r="F178" s="21"/>
      <c r="G178" s="21"/>
      <c r="H178" s="62"/>
    </row>
    <row r="179" spans="1:11" ht="13.5" customHeight="1" x14ac:dyDescent="0.2">
      <c r="A179" s="1"/>
      <c r="B179" s="101"/>
      <c r="C179" s="20"/>
      <c r="D179" s="20"/>
      <c r="E179" s="20"/>
      <c r="F179" s="21"/>
      <c r="G179" s="21"/>
    </row>
    <row r="180" spans="1:11" ht="16.5" customHeight="1" x14ac:dyDescent="0.2">
      <c r="A180" s="1"/>
      <c r="B180" s="166" t="s">
        <v>24</v>
      </c>
      <c r="C180" s="167"/>
      <c r="D180" s="167"/>
      <c r="E180" s="167"/>
      <c r="F180" s="167"/>
      <c r="G180" s="167"/>
      <c r="H180" s="167"/>
    </row>
    <row r="181" spans="1:11" ht="16.5" customHeight="1" x14ac:dyDescent="0.2">
      <c r="A181" s="1"/>
      <c r="B181" s="91" t="s">
        <v>9</v>
      </c>
      <c r="C181" s="67">
        <f>C182+C187+C214</f>
        <v>874378</v>
      </c>
      <c r="D181" s="67">
        <f>SUM(D182:D214)</f>
        <v>701850</v>
      </c>
      <c r="E181" s="67">
        <f>SUM(E182:E214)</f>
        <v>0</v>
      </c>
      <c r="F181" s="67">
        <f>SUM(F182:F214)</f>
        <v>0</v>
      </c>
      <c r="G181" s="67"/>
      <c r="H181" s="66">
        <f>H182+H214</f>
        <v>1872250</v>
      </c>
    </row>
    <row r="182" spans="1:11" ht="15.75" customHeight="1" x14ac:dyDescent="0.2">
      <c r="B182" s="29" t="s">
        <v>243</v>
      </c>
      <c r="C182" s="22">
        <v>730068</v>
      </c>
      <c r="D182" s="22">
        <v>557700</v>
      </c>
      <c r="E182" s="22"/>
      <c r="F182" s="23"/>
      <c r="G182" s="23"/>
      <c r="H182" s="50">
        <f>18000+2000+1200000+5000+17233</f>
        <v>1242233</v>
      </c>
    </row>
    <row r="183" spans="1:11" ht="0.75" hidden="1" customHeight="1" x14ac:dyDescent="0.2">
      <c r="B183" s="102" t="s">
        <v>41</v>
      </c>
      <c r="C183" s="22"/>
      <c r="D183" s="22"/>
      <c r="E183" s="22"/>
      <c r="F183" s="23"/>
      <c r="G183" s="23"/>
      <c r="H183" s="49"/>
    </row>
    <row r="184" spans="1:11" ht="15.75" hidden="1" x14ac:dyDescent="0.2">
      <c r="B184" s="102" t="s">
        <v>191</v>
      </c>
      <c r="C184" s="22"/>
      <c r="D184" s="22"/>
      <c r="E184" s="22"/>
      <c r="F184" s="23"/>
      <c r="G184" s="23"/>
      <c r="H184" s="49"/>
    </row>
    <row r="185" spans="1:11" ht="15.75" hidden="1" x14ac:dyDescent="0.2">
      <c r="B185" s="102" t="s">
        <v>193</v>
      </c>
      <c r="C185" s="22"/>
      <c r="D185" s="22"/>
      <c r="E185" s="22"/>
      <c r="F185" s="23"/>
      <c r="G185" s="23"/>
      <c r="H185" s="49"/>
    </row>
    <row r="186" spans="1:11" ht="15.75" hidden="1" x14ac:dyDescent="0.2">
      <c r="B186" s="102" t="s">
        <v>194</v>
      </c>
      <c r="C186" s="22"/>
      <c r="D186" s="22"/>
      <c r="E186" s="22"/>
      <c r="F186" s="23"/>
      <c r="G186" s="23"/>
      <c r="H186" s="49"/>
    </row>
    <row r="187" spans="1:11" ht="15.75" hidden="1" x14ac:dyDescent="0.2">
      <c r="B187" s="102" t="s">
        <v>42</v>
      </c>
      <c r="C187" s="22"/>
      <c r="D187" s="22"/>
      <c r="E187" s="22"/>
      <c r="F187" s="23"/>
      <c r="G187" s="23"/>
      <c r="H187" s="49"/>
    </row>
    <row r="188" spans="1:11" ht="15.75" hidden="1" x14ac:dyDescent="0.2">
      <c r="B188" s="102" t="s">
        <v>195</v>
      </c>
      <c r="C188" s="22"/>
      <c r="D188" s="22"/>
      <c r="E188" s="22"/>
      <c r="F188" s="23"/>
      <c r="G188" s="23"/>
      <c r="H188" s="49"/>
    </row>
    <row r="189" spans="1:11" ht="14.25" customHeight="1" x14ac:dyDescent="0.2">
      <c r="A189" s="125"/>
      <c r="B189" s="118" t="s">
        <v>285</v>
      </c>
      <c r="C189" s="22"/>
      <c r="D189" s="22"/>
      <c r="E189" s="22"/>
      <c r="F189" s="23"/>
      <c r="G189" s="23"/>
      <c r="H189" s="119">
        <v>150000</v>
      </c>
    </row>
    <row r="190" spans="1:11" ht="14.25" customHeight="1" x14ac:dyDescent="0.2">
      <c r="A190" s="125"/>
      <c r="B190" s="124" t="s">
        <v>251</v>
      </c>
      <c r="C190" s="22"/>
      <c r="D190" s="22"/>
      <c r="E190" s="22"/>
      <c r="F190" s="23"/>
      <c r="G190" s="23"/>
      <c r="H190" s="119">
        <v>1854</v>
      </c>
      <c r="I190" s="83"/>
    </row>
    <row r="191" spans="1:11" ht="14.25" customHeight="1" x14ac:dyDescent="0.2">
      <c r="A191" s="125"/>
      <c r="B191" s="124" t="s">
        <v>226</v>
      </c>
      <c r="C191" s="22"/>
      <c r="D191" s="22"/>
      <c r="E191" s="22"/>
      <c r="F191" s="23"/>
      <c r="G191" s="23"/>
      <c r="H191" s="119">
        <v>8487</v>
      </c>
    </row>
    <row r="192" spans="1:11" ht="14.25" customHeight="1" x14ac:dyDescent="0.2">
      <c r="A192" s="125"/>
      <c r="B192" s="124" t="s">
        <v>260</v>
      </c>
      <c r="C192" s="22"/>
      <c r="D192" s="22"/>
      <c r="E192" s="22"/>
      <c r="F192" s="23"/>
      <c r="G192" s="23"/>
      <c r="H192" s="119">
        <v>3570</v>
      </c>
      <c r="K192" s="83"/>
    </row>
    <row r="193" spans="1:9" ht="14.25" customHeight="1" x14ac:dyDescent="0.2">
      <c r="A193" s="125"/>
      <c r="B193" s="124" t="s">
        <v>227</v>
      </c>
      <c r="C193" s="22"/>
      <c r="D193" s="22"/>
      <c r="E193" s="22"/>
      <c r="F193" s="23"/>
      <c r="G193" s="23"/>
      <c r="H193" s="119">
        <v>19062</v>
      </c>
    </row>
    <row r="194" spans="1:9" ht="14.25" customHeight="1" x14ac:dyDescent="0.2">
      <c r="A194" s="125"/>
      <c r="B194" s="124" t="s">
        <v>275</v>
      </c>
      <c r="C194" s="22"/>
      <c r="D194" s="22"/>
      <c r="E194" s="22"/>
      <c r="F194" s="23"/>
      <c r="G194" s="23"/>
      <c r="H194" s="119">
        <v>1015</v>
      </c>
    </row>
    <row r="195" spans="1:9" ht="14.25" customHeight="1" x14ac:dyDescent="0.2">
      <c r="A195" s="125"/>
      <c r="B195" s="124" t="s">
        <v>271</v>
      </c>
      <c r="C195" s="22"/>
      <c r="D195" s="22"/>
      <c r="E195" s="22"/>
      <c r="F195" s="23"/>
      <c r="G195" s="23"/>
      <c r="H195" s="119">
        <v>1834</v>
      </c>
      <c r="I195" s="83"/>
    </row>
    <row r="196" spans="1:9" ht="14.25" customHeight="1" x14ac:dyDescent="0.2">
      <c r="A196" s="125"/>
      <c r="B196" s="124" t="s">
        <v>280</v>
      </c>
      <c r="C196" s="22"/>
      <c r="D196" s="22"/>
      <c r="E196" s="22"/>
      <c r="F196" s="23"/>
      <c r="G196" s="23"/>
      <c r="H196" s="119">
        <v>1346</v>
      </c>
    </row>
    <row r="197" spans="1:9" ht="14.25" customHeight="1" x14ac:dyDescent="0.2">
      <c r="A197" s="125"/>
      <c r="B197" s="124" t="s">
        <v>228</v>
      </c>
      <c r="C197" s="22"/>
      <c r="D197" s="22"/>
      <c r="E197" s="22"/>
      <c r="F197" s="23"/>
      <c r="G197" s="23"/>
      <c r="H197" s="119">
        <v>9560</v>
      </c>
    </row>
    <row r="198" spans="1:9" ht="14.25" customHeight="1" x14ac:dyDescent="0.2">
      <c r="A198" s="125"/>
      <c r="B198" s="124" t="s">
        <v>258</v>
      </c>
      <c r="C198" s="22"/>
      <c r="D198" s="22"/>
      <c r="E198" s="22"/>
      <c r="F198" s="23"/>
      <c r="G198" s="23"/>
      <c r="H198" s="119">
        <v>3219</v>
      </c>
    </row>
    <row r="199" spans="1:9" ht="14.25" customHeight="1" x14ac:dyDescent="0.2">
      <c r="A199" s="125"/>
      <c r="B199" s="124" t="s">
        <v>229</v>
      </c>
      <c r="C199" s="22"/>
      <c r="D199" s="22"/>
      <c r="E199" s="22"/>
      <c r="F199" s="23"/>
      <c r="G199" s="23"/>
      <c r="H199" s="119">
        <v>9970</v>
      </c>
    </row>
    <row r="200" spans="1:9" ht="14.25" customHeight="1" x14ac:dyDescent="0.2">
      <c r="A200" s="125"/>
      <c r="B200" s="124" t="s">
        <v>272</v>
      </c>
      <c r="C200" s="22"/>
      <c r="D200" s="22"/>
      <c r="E200" s="22"/>
      <c r="F200" s="23"/>
      <c r="G200" s="23"/>
      <c r="H200" s="119">
        <v>2419</v>
      </c>
    </row>
    <row r="201" spans="1:9" ht="14.25" customHeight="1" x14ac:dyDescent="0.2">
      <c r="A201" s="125"/>
      <c r="B201" s="124" t="s">
        <v>230</v>
      </c>
      <c r="C201" s="22"/>
      <c r="D201" s="22"/>
      <c r="E201" s="22"/>
      <c r="F201" s="23"/>
      <c r="G201" s="23"/>
      <c r="H201" s="119">
        <v>7512</v>
      </c>
    </row>
    <row r="202" spans="1:9" ht="14.25" customHeight="1" x14ac:dyDescent="0.2">
      <c r="A202" s="125"/>
      <c r="B202" s="124" t="s">
        <v>231</v>
      </c>
      <c r="C202" s="22"/>
      <c r="D202" s="22"/>
      <c r="E202" s="22"/>
      <c r="F202" s="23"/>
      <c r="G202" s="23"/>
      <c r="H202" s="119">
        <v>5834</v>
      </c>
    </row>
    <row r="203" spans="1:9" ht="14.25" customHeight="1" x14ac:dyDescent="0.2">
      <c r="A203" s="125"/>
      <c r="B203" s="124" t="s">
        <v>252</v>
      </c>
      <c r="C203" s="22"/>
      <c r="D203" s="22"/>
      <c r="E203" s="22"/>
      <c r="F203" s="23"/>
      <c r="G203" s="23"/>
      <c r="H203" s="119">
        <v>3922</v>
      </c>
    </row>
    <row r="204" spans="1:9" ht="14.25" customHeight="1" x14ac:dyDescent="0.2">
      <c r="A204" s="125"/>
      <c r="B204" s="124" t="s">
        <v>232</v>
      </c>
      <c r="C204" s="22"/>
      <c r="D204" s="22"/>
      <c r="E204" s="22"/>
      <c r="F204" s="23"/>
      <c r="G204" s="23"/>
      <c r="H204" s="119">
        <v>11960</v>
      </c>
    </row>
    <row r="205" spans="1:9" ht="14.25" customHeight="1" x14ac:dyDescent="0.2">
      <c r="A205" s="125"/>
      <c r="B205" s="124" t="s">
        <v>276</v>
      </c>
      <c r="C205" s="22"/>
      <c r="D205" s="22"/>
      <c r="E205" s="22"/>
      <c r="F205" s="23"/>
      <c r="G205" s="23"/>
      <c r="H205" s="119">
        <v>1034</v>
      </c>
    </row>
    <row r="206" spans="1:9" ht="14.25" customHeight="1" x14ac:dyDescent="0.2">
      <c r="A206" s="125"/>
      <c r="B206" s="124" t="s">
        <v>233</v>
      </c>
      <c r="C206" s="22"/>
      <c r="D206" s="22"/>
      <c r="E206" s="22"/>
      <c r="F206" s="23"/>
      <c r="G206" s="23"/>
      <c r="H206" s="119">
        <v>7375</v>
      </c>
    </row>
    <row r="207" spans="1:9" ht="14.25" customHeight="1" x14ac:dyDescent="0.2">
      <c r="A207" s="125"/>
      <c r="B207" s="124" t="s">
        <v>279</v>
      </c>
      <c r="C207" s="22"/>
      <c r="D207" s="22"/>
      <c r="E207" s="22"/>
      <c r="F207" s="23"/>
      <c r="G207" s="23"/>
      <c r="H207" s="119">
        <v>2888</v>
      </c>
    </row>
    <row r="208" spans="1:9" ht="14.25" customHeight="1" x14ac:dyDescent="0.2">
      <c r="A208" s="125"/>
      <c r="B208" s="124" t="s">
        <v>234</v>
      </c>
      <c r="C208" s="22"/>
      <c r="D208" s="22"/>
      <c r="E208" s="22"/>
      <c r="F208" s="23"/>
      <c r="G208" s="23"/>
      <c r="H208" s="119">
        <v>16643</v>
      </c>
    </row>
    <row r="209" spans="1:8" ht="14.25" customHeight="1" x14ac:dyDescent="0.2">
      <c r="A209" s="125"/>
      <c r="B209" s="124" t="s">
        <v>235</v>
      </c>
      <c r="C209" s="22"/>
      <c r="D209" s="22"/>
      <c r="E209" s="22"/>
      <c r="F209" s="23"/>
      <c r="G209" s="23"/>
      <c r="H209" s="119">
        <v>9365</v>
      </c>
    </row>
    <row r="210" spans="1:8" ht="14.25" customHeight="1" x14ac:dyDescent="0.2">
      <c r="A210" s="125"/>
      <c r="B210" s="124" t="s">
        <v>270</v>
      </c>
      <c r="C210" s="22"/>
      <c r="D210" s="22"/>
      <c r="E210" s="22"/>
      <c r="F210" s="23"/>
      <c r="G210" s="23"/>
      <c r="H210" s="119">
        <v>2185</v>
      </c>
    </row>
    <row r="211" spans="1:8" ht="14.25" customHeight="1" x14ac:dyDescent="0.2">
      <c r="A211" s="125"/>
      <c r="B211" s="124" t="s">
        <v>274</v>
      </c>
      <c r="C211" s="22"/>
      <c r="D211" s="22"/>
      <c r="E211" s="22"/>
      <c r="F211" s="23"/>
      <c r="G211" s="23"/>
      <c r="H211" s="119">
        <v>1541</v>
      </c>
    </row>
    <row r="212" spans="1:8" ht="14.25" customHeight="1" x14ac:dyDescent="0.2">
      <c r="A212" s="125"/>
      <c r="B212" s="124" t="s">
        <v>236</v>
      </c>
      <c r="C212" s="22"/>
      <c r="D212" s="22"/>
      <c r="E212" s="22"/>
      <c r="F212" s="23"/>
      <c r="G212" s="23"/>
      <c r="H212" s="119">
        <v>14067</v>
      </c>
    </row>
    <row r="213" spans="1:8" ht="14.25" customHeight="1" x14ac:dyDescent="0.2">
      <c r="A213" s="125"/>
      <c r="B213" s="124" t="s">
        <v>253</v>
      </c>
      <c r="C213" s="22"/>
      <c r="D213" s="22"/>
      <c r="E213" s="22"/>
      <c r="F213" s="23"/>
      <c r="G213" s="23"/>
      <c r="H213" s="119">
        <v>3336</v>
      </c>
    </row>
    <row r="214" spans="1:8" ht="15.75" customHeight="1" x14ac:dyDescent="0.2">
      <c r="B214" s="29" t="s">
        <v>28</v>
      </c>
      <c r="C214" s="22">
        <v>144310</v>
      </c>
      <c r="D214" s="22">
        <v>144150</v>
      </c>
      <c r="E214" s="22"/>
      <c r="F214" s="23"/>
      <c r="G214" s="23"/>
      <c r="H214" s="47">
        <f>103910+337319+1292+86204+51292+10000+40000</f>
        <v>630017</v>
      </c>
    </row>
    <row r="215" spans="1:8" ht="0.75" hidden="1" customHeight="1" x14ac:dyDescent="0.2">
      <c r="B215" s="141" t="s">
        <v>41</v>
      </c>
      <c r="C215" s="142"/>
      <c r="D215" s="142"/>
      <c r="E215" s="142"/>
      <c r="F215" s="143"/>
      <c r="G215" s="143"/>
      <c r="H215" s="144"/>
    </row>
    <row r="216" spans="1:8" ht="15.75" hidden="1" x14ac:dyDescent="0.2">
      <c r="B216" s="18" t="s">
        <v>119</v>
      </c>
      <c r="C216" s="22"/>
      <c r="D216" s="22"/>
      <c r="E216" s="22"/>
      <c r="F216" s="23"/>
      <c r="G216" s="23"/>
      <c r="H216" s="50"/>
    </row>
    <row r="217" spans="1:8" ht="15.75" hidden="1" x14ac:dyDescent="0.2">
      <c r="B217" s="18" t="s">
        <v>73</v>
      </c>
      <c r="C217" s="22"/>
      <c r="D217" s="22"/>
      <c r="E217" s="22"/>
      <c r="F217" s="23"/>
      <c r="G217" s="23"/>
      <c r="H217" s="50"/>
    </row>
    <row r="218" spans="1:8" ht="15.75" hidden="1" x14ac:dyDescent="0.2">
      <c r="B218" s="18" t="s">
        <v>120</v>
      </c>
      <c r="C218" s="22"/>
      <c r="D218" s="22"/>
      <c r="E218" s="22"/>
      <c r="F218" s="23"/>
      <c r="G218" s="23"/>
      <c r="H218" s="50"/>
    </row>
    <row r="219" spans="1:8" ht="15.75" hidden="1" x14ac:dyDescent="0.2">
      <c r="B219" s="18" t="s">
        <v>57</v>
      </c>
      <c r="C219" s="22"/>
      <c r="D219" s="22"/>
      <c r="E219" s="22"/>
      <c r="F219" s="23"/>
      <c r="G219" s="23"/>
      <c r="H219" s="50"/>
    </row>
    <row r="220" spans="1:8" ht="15.75" hidden="1" x14ac:dyDescent="0.2">
      <c r="B220" s="18" t="s">
        <v>58</v>
      </c>
      <c r="C220" s="22"/>
      <c r="D220" s="22"/>
      <c r="E220" s="22"/>
      <c r="F220" s="23"/>
      <c r="G220" s="23"/>
      <c r="H220" s="50"/>
    </row>
    <row r="221" spans="1:8" ht="0.75" customHeight="1" x14ac:dyDescent="0.2">
      <c r="B221" s="18" t="s">
        <v>160</v>
      </c>
      <c r="C221" s="22"/>
      <c r="D221" s="22"/>
      <c r="E221" s="22"/>
      <c r="F221" s="23"/>
      <c r="G221" s="23"/>
      <c r="H221" s="45"/>
    </row>
    <row r="222" spans="1:8" ht="15.75" hidden="1" x14ac:dyDescent="0.2">
      <c r="B222" s="145" t="s">
        <v>161</v>
      </c>
      <c r="C222" s="139"/>
      <c r="D222" s="139"/>
      <c r="E222" s="139"/>
      <c r="F222" s="140"/>
      <c r="G222" s="140"/>
      <c r="H222" s="146"/>
    </row>
    <row r="223" spans="1:8" ht="16.5" customHeight="1" x14ac:dyDescent="0.2">
      <c r="B223" s="147" t="s">
        <v>10</v>
      </c>
      <c r="C223" s="148">
        <f>C224+C227+C231</f>
        <v>88000</v>
      </c>
      <c r="D223" s="148">
        <f>D224+D227+D231</f>
        <v>71913</v>
      </c>
      <c r="E223" s="148">
        <f>SUM(E227:E231)</f>
        <v>0</v>
      </c>
      <c r="F223" s="148">
        <f>SUM(F227:F231)</f>
        <v>0</v>
      </c>
      <c r="G223" s="148"/>
      <c r="H223" s="149">
        <f>H224+H227+H231+H234</f>
        <v>970000</v>
      </c>
    </row>
    <row r="224" spans="1:8" ht="16.5" x14ac:dyDescent="0.2">
      <c r="B224" s="104" t="s">
        <v>38</v>
      </c>
      <c r="C224" s="25">
        <v>28000</v>
      </c>
      <c r="D224" s="25">
        <v>12363</v>
      </c>
      <c r="E224" s="25"/>
      <c r="F224" s="26"/>
      <c r="G224" s="26"/>
      <c r="H224" s="47">
        <f>20000</f>
        <v>20000</v>
      </c>
    </row>
    <row r="225" spans="2:8" ht="15.75" hidden="1" x14ac:dyDescent="0.2">
      <c r="B225" s="102" t="s">
        <v>41</v>
      </c>
      <c r="C225" s="25"/>
      <c r="D225" s="25"/>
      <c r="E225" s="25"/>
      <c r="F225" s="26"/>
      <c r="G225" s="26"/>
      <c r="H225" s="46"/>
    </row>
    <row r="226" spans="2:8" ht="15.75" hidden="1" x14ac:dyDescent="0.2">
      <c r="B226" s="102" t="s">
        <v>59</v>
      </c>
      <c r="C226" s="25"/>
      <c r="D226" s="25"/>
      <c r="E226" s="25"/>
      <c r="F226" s="26"/>
      <c r="G226" s="26"/>
      <c r="H226" s="46"/>
    </row>
    <row r="227" spans="2:8" ht="15" customHeight="1" x14ac:dyDescent="0.2">
      <c r="B227" s="92" t="s">
        <v>32</v>
      </c>
      <c r="C227" s="13">
        <v>17608</v>
      </c>
      <c r="D227" s="13">
        <v>17158</v>
      </c>
      <c r="E227" s="13"/>
      <c r="F227" s="23"/>
      <c r="G227" s="23"/>
      <c r="H227" s="47">
        <f>400000</f>
        <v>400000</v>
      </c>
    </row>
    <row r="228" spans="2:8" ht="15.75" hidden="1" x14ac:dyDescent="0.2">
      <c r="B228" s="102" t="s">
        <v>41</v>
      </c>
      <c r="C228" s="13"/>
      <c r="D228" s="13"/>
      <c r="E228" s="13"/>
      <c r="F228" s="23"/>
      <c r="G228" s="23"/>
      <c r="H228" s="46"/>
    </row>
    <row r="229" spans="2:8" ht="15.75" hidden="1" x14ac:dyDescent="0.2">
      <c r="B229" s="102" t="s">
        <v>59</v>
      </c>
      <c r="C229" s="13"/>
      <c r="D229" s="13"/>
      <c r="E229" s="13"/>
      <c r="F229" s="23"/>
      <c r="G229" s="23"/>
      <c r="H229" s="46"/>
    </row>
    <row r="230" spans="2:8" ht="15" hidden="1" x14ac:dyDescent="0.2">
      <c r="B230" s="93" t="s">
        <v>199</v>
      </c>
      <c r="C230" s="13"/>
      <c r="D230" s="13"/>
      <c r="E230" s="13"/>
      <c r="F230" s="23"/>
      <c r="G230" s="23"/>
      <c r="H230" s="75"/>
    </row>
    <row r="231" spans="2:8" ht="16.5" x14ac:dyDescent="0.2">
      <c r="B231" s="29" t="s">
        <v>30</v>
      </c>
      <c r="C231" s="22">
        <v>42392</v>
      </c>
      <c r="D231" s="22">
        <v>42392</v>
      </c>
      <c r="E231" s="22">
        <f>C231-D231</f>
        <v>0</v>
      </c>
      <c r="F231" s="23"/>
      <c r="G231" s="23"/>
      <c r="H231" s="47">
        <v>350000</v>
      </c>
    </row>
    <row r="232" spans="2:8" ht="0.75" customHeight="1" x14ac:dyDescent="0.2">
      <c r="B232" s="102" t="s">
        <v>41</v>
      </c>
      <c r="C232" s="22"/>
      <c r="D232" s="22"/>
      <c r="E232" s="22"/>
      <c r="F232" s="23"/>
      <c r="G232" s="23"/>
      <c r="H232" s="44"/>
    </row>
    <row r="233" spans="2:8" ht="15.75" hidden="1" x14ac:dyDescent="0.2">
      <c r="B233" s="102" t="s">
        <v>59</v>
      </c>
      <c r="C233" s="22"/>
      <c r="D233" s="22"/>
      <c r="E233" s="22"/>
      <c r="F233" s="23"/>
      <c r="G233" s="23"/>
      <c r="H233" s="44"/>
    </row>
    <row r="234" spans="2:8" ht="33" customHeight="1" x14ac:dyDescent="0.2">
      <c r="B234" s="109" t="s">
        <v>286</v>
      </c>
      <c r="C234" s="22"/>
      <c r="D234" s="22"/>
      <c r="E234" s="22"/>
      <c r="F234" s="23"/>
      <c r="G234" s="23"/>
      <c r="H234" s="47">
        <v>200000</v>
      </c>
    </row>
    <row r="235" spans="2:8" ht="16.5" customHeight="1" x14ac:dyDescent="0.2">
      <c r="B235" s="103" t="s">
        <v>11</v>
      </c>
      <c r="C235" s="67">
        <f>SUM(C236:C238)</f>
        <v>778241</v>
      </c>
      <c r="D235" s="67">
        <f>SUM(D236:D238)</f>
        <v>746595</v>
      </c>
      <c r="E235" s="67">
        <f>SUM(E236:E238)</f>
        <v>0</v>
      </c>
      <c r="F235" s="67">
        <f>SUM(F236:F238)</f>
        <v>0</v>
      </c>
      <c r="G235" s="67"/>
      <c r="H235" s="66">
        <f>H236</f>
        <v>300000</v>
      </c>
    </row>
    <row r="236" spans="2:8" ht="16.5" x14ac:dyDescent="0.2">
      <c r="B236" s="29" t="s">
        <v>204</v>
      </c>
      <c r="C236" s="22">
        <v>778241</v>
      </c>
      <c r="D236" s="22">
        <v>746595</v>
      </c>
      <c r="E236" s="22"/>
      <c r="F236" s="23"/>
      <c r="G236" s="23"/>
      <c r="H236" s="50">
        <f>300000</f>
        <v>300000</v>
      </c>
    </row>
    <row r="237" spans="2:8" ht="0.75" hidden="1" customHeight="1" x14ac:dyDescent="0.2">
      <c r="B237" s="102" t="s">
        <v>41</v>
      </c>
      <c r="C237" s="22"/>
      <c r="D237" s="22"/>
      <c r="E237" s="22"/>
      <c r="F237" s="23"/>
      <c r="G237" s="23"/>
      <c r="H237" s="44"/>
    </row>
    <row r="238" spans="2:8" ht="15.75" hidden="1" x14ac:dyDescent="0.2">
      <c r="B238" s="102" t="s">
        <v>60</v>
      </c>
      <c r="C238" s="22"/>
      <c r="D238" s="22"/>
      <c r="E238" s="22"/>
      <c r="F238" s="23"/>
      <c r="G238" s="23"/>
      <c r="H238" s="44"/>
    </row>
    <row r="239" spans="2:8" ht="15.75" hidden="1" x14ac:dyDescent="0.2">
      <c r="B239" s="102" t="s">
        <v>41</v>
      </c>
      <c r="C239" s="22"/>
      <c r="D239" s="22"/>
      <c r="E239" s="22"/>
      <c r="F239" s="23"/>
      <c r="G239" s="23"/>
      <c r="H239" s="44"/>
    </row>
    <row r="240" spans="2:8" ht="15.75" hidden="1" x14ac:dyDescent="0.2">
      <c r="B240" s="18" t="s">
        <v>137</v>
      </c>
      <c r="C240" s="22"/>
      <c r="D240" s="22"/>
      <c r="E240" s="22"/>
      <c r="F240" s="23"/>
      <c r="G240" s="23"/>
      <c r="H240" s="44"/>
    </row>
    <row r="241" spans="2:8" ht="15.75" hidden="1" x14ac:dyDescent="0.2">
      <c r="B241" s="18" t="s">
        <v>138</v>
      </c>
      <c r="C241" s="22"/>
      <c r="D241" s="22"/>
      <c r="E241" s="22"/>
      <c r="F241" s="23"/>
      <c r="G241" s="23"/>
      <c r="H241" s="44"/>
    </row>
    <row r="242" spans="2:8" ht="15.75" hidden="1" x14ac:dyDescent="0.2">
      <c r="B242" s="18" t="s">
        <v>139</v>
      </c>
      <c r="C242" s="22"/>
      <c r="D242" s="22"/>
      <c r="E242" s="22"/>
      <c r="F242" s="23"/>
      <c r="G242" s="23"/>
      <c r="H242" s="44"/>
    </row>
    <row r="243" spans="2:8" ht="15.75" hidden="1" x14ac:dyDescent="0.2">
      <c r="B243" s="102" t="s">
        <v>140</v>
      </c>
      <c r="C243" s="22"/>
      <c r="D243" s="22"/>
      <c r="E243" s="22"/>
      <c r="F243" s="23"/>
      <c r="G243" s="23"/>
      <c r="H243" s="44"/>
    </row>
    <row r="244" spans="2:8" ht="16.5" customHeight="1" x14ac:dyDescent="0.2">
      <c r="B244" s="103" t="s">
        <v>14</v>
      </c>
      <c r="C244" s="68">
        <f>C248</f>
        <v>153900</v>
      </c>
      <c r="D244" s="68">
        <f>D248</f>
        <v>56901</v>
      </c>
      <c r="E244" s="69"/>
      <c r="F244" s="69"/>
      <c r="G244" s="69"/>
      <c r="H244" s="66">
        <f>H245+H248+H247</f>
        <v>643489</v>
      </c>
    </row>
    <row r="245" spans="2:8" ht="0.75" customHeight="1" x14ac:dyDescent="0.2">
      <c r="B245" s="105" t="s">
        <v>111</v>
      </c>
      <c r="C245" s="27"/>
      <c r="D245" s="27"/>
      <c r="E245" s="28"/>
      <c r="F245" s="28"/>
      <c r="G245" s="28"/>
      <c r="H245" s="50">
        <v>0</v>
      </c>
    </row>
    <row r="246" spans="2:8" ht="16.5" hidden="1" customHeight="1" x14ac:dyDescent="0.2">
      <c r="B246" s="102" t="s">
        <v>143</v>
      </c>
      <c r="C246" s="27"/>
      <c r="D246" s="27"/>
      <c r="E246" s="28"/>
      <c r="F246" s="28"/>
      <c r="G246" s="28"/>
      <c r="H246" s="49"/>
    </row>
    <row r="247" spans="2:8" ht="16.5" customHeight="1" x14ac:dyDescent="0.2">
      <c r="B247" s="29" t="s">
        <v>111</v>
      </c>
      <c r="C247" s="27"/>
      <c r="D247" s="27"/>
      <c r="E247" s="28"/>
      <c r="F247" s="28"/>
      <c r="G247" s="28"/>
      <c r="H247" s="50">
        <f>350000+80000</f>
        <v>430000</v>
      </c>
    </row>
    <row r="248" spans="2:8" ht="15.75" customHeight="1" x14ac:dyDescent="0.2">
      <c r="B248" s="29" t="s">
        <v>39</v>
      </c>
      <c r="C248" s="22">
        <v>153900</v>
      </c>
      <c r="D248" s="22">
        <v>56901</v>
      </c>
      <c r="E248" s="22"/>
      <c r="F248" s="23"/>
      <c r="G248" s="23"/>
      <c r="H248" s="50">
        <f>78929+120000+6160+8400</f>
        <v>213489</v>
      </c>
    </row>
    <row r="249" spans="2:8" ht="15.75" hidden="1" x14ac:dyDescent="0.2">
      <c r="B249" s="102" t="s">
        <v>41</v>
      </c>
      <c r="C249" s="22"/>
      <c r="D249" s="22"/>
      <c r="E249" s="22"/>
      <c r="F249" s="23"/>
      <c r="G249" s="23"/>
      <c r="H249" s="44"/>
    </row>
    <row r="250" spans="2:8" ht="15.75" hidden="1" x14ac:dyDescent="0.2">
      <c r="B250" s="102" t="s">
        <v>99</v>
      </c>
      <c r="C250" s="22"/>
      <c r="D250" s="22"/>
      <c r="E250" s="22"/>
      <c r="F250" s="23"/>
      <c r="G250" s="23"/>
      <c r="H250" s="44"/>
    </row>
    <row r="251" spans="2:8" ht="15.75" hidden="1" x14ac:dyDescent="0.2">
      <c r="B251" s="102" t="s">
        <v>74</v>
      </c>
      <c r="C251" s="22"/>
      <c r="D251" s="22"/>
      <c r="E251" s="22"/>
      <c r="F251" s="23"/>
      <c r="G251" s="23"/>
      <c r="H251" s="44"/>
    </row>
    <row r="252" spans="2:8" ht="15.75" hidden="1" x14ac:dyDescent="0.2">
      <c r="B252" s="102" t="s">
        <v>141</v>
      </c>
      <c r="C252" s="22"/>
      <c r="D252" s="22"/>
      <c r="E252" s="22"/>
      <c r="F252" s="23"/>
      <c r="G252" s="23"/>
      <c r="H252" s="44"/>
    </row>
    <row r="253" spans="2:8" ht="15.75" hidden="1" x14ac:dyDescent="0.2">
      <c r="B253" s="102" t="s">
        <v>142</v>
      </c>
      <c r="C253" s="22"/>
      <c r="D253" s="22"/>
      <c r="E253" s="22"/>
      <c r="F253" s="23"/>
      <c r="G253" s="23"/>
      <c r="H253" s="44"/>
    </row>
    <row r="254" spans="2:8" ht="15.75" hidden="1" x14ac:dyDescent="0.2">
      <c r="B254" s="102" t="s">
        <v>173</v>
      </c>
      <c r="C254" s="22"/>
      <c r="D254" s="22"/>
      <c r="E254" s="22"/>
      <c r="F254" s="23"/>
      <c r="G254" s="23"/>
      <c r="H254" s="44"/>
    </row>
    <row r="255" spans="2:8" ht="16.5" x14ac:dyDescent="0.2">
      <c r="B255" s="103" t="s">
        <v>15</v>
      </c>
      <c r="C255" s="67">
        <f>SUM(C256:C270)</f>
        <v>324125</v>
      </c>
      <c r="D255" s="67">
        <f>SUM(D256:D270)</f>
        <v>309106</v>
      </c>
      <c r="E255" s="67">
        <f>SUM(E256:E270)</f>
        <v>0</v>
      </c>
      <c r="F255" s="67">
        <f>SUM(F256:F270)</f>
        <v>0</v>
      </c>
      <c r="G255" s="67"/>
      <c r="H255" s="66">
        <f>H256+H262+H273</f>
        <v>742846</v>
      </c>
    </row>
    <row r="256" spans="2:8" ht="16.5" x14ac:dyDescent="0.2">
      <c r="B256" s="29" t="s">
        <v>29</v>
      </c>
      <c r="C256" s="22">
        <v>270000</v>
      </c>
      <c r="D256" s="22">
        <v>255728</v>
      </c>
      <c r="E256" s="22"/>
      <c r="F256" s="23"/>
      <c r="G256" s="23"/>
      <c r="H256" s="50">
        <f>715246</f>
        <v>715246</v>
      </c>
    </row>
    <row r="257" spans="2:8" ht="7.5" hidden="1" customHeight="1" x14ac:dyDescent="0.2">
      <c r="B257" s="18" t="s">
        <v>41</v>
      </c>
      <c r="C257" s="22"/>
      <c r="D257" s="22"/>
      <c r="E257" s="22"/>
      <c r="F257" s="23"/>
      <c r="G257" s="23"/>
      <c r="H257" s="44"/>
    </row>
    <row r="258" spans="2:8" ht="15.75" hidden="1" x14ac:dyDescent="0.2">
      <c r="B258" s="18" t="s">
        <v>54</v>
      </c>
      <c r="C258" s="22"/>
      <c r="D258" s="22"/>
      <c r="E258" s="22"/>
      <c r="F258" s="23"/>
      <c r="G258" s="23"/>
      <c r="H258" s="44"/>
    </row>
    <row r="259" spans="2:8" ht="15.75" hidden="1" x14ac:dyDescent="0.2">
      <c r="B259" s="18" t="s">
        <v>52</v>
      </c>
      <c r="C259" s="22"/>
      <c r="D259" s="22"/>
      <c r="E259" s="22"/>
      <c r="F259" s="23"/>
      <c r="G259" s="23"/>
      <c r="H259" s="44"/>
    </row>
    <row r="260" spans="2:8" ht="15.75" hidden="1" x14ac:dyDescent="0.2">
      <c r="B260" s="18" t="s">
        <v>55</v>
      </c>
      <c r="C260" s="22"/>
      <c r="D260" s="22"/>
      <c r="E260" s="22"/>
      <c r="F260" s="23"/>
      <c r="G260" s="23"/>
      <c r="H260" s="44"/>
    </row>
    <row r="261" spans="2:8" ht="15.75" hidden="1" x14ac:dyDescent="0.2">
      <c r="B261" s="18" t="s">
        <v>56</v>
      </c>
      <c r="C261" s="22"/>
      <c r="D261" s="22"/>
      <c r="E261" s="22"/>
      <c r="F261" s="23"/>
      <c r="G261" s="23"/>
      <c r="H261" s="44"/>
    </row>
    <row r="262" spans="2:8" ht="16.5" x14ac:dyDescent="0.2">
      <c r="B262" s="29" t="s">
        <v>210</v>
      </c>
      <c r="C262" s="22">
        <v>54125</v>
      </c>
      <c r="D262" s="22">
        <v>53378</v>
      </c>
      <c r="E262" s="22"/>
      <c r="F262" s="23"/>
      <c r="G262" s="23"/>
      <c r="H262" s="50">
        <f>22600</f>
        <v>22600</v>
      </c>
    </row>
    <row r="263" spans="2:8" ht="15.75" hidden="1" x14ac:dyDescent="0.2">
      <c r="B263" s="18" t="s">
        <v>41</v>
      </c>
      <c r="C263" s="22"/>
      <c r="D263" s="22"/>
      <c r="E263" s="22"/>
      <c r="F263" s="23"/>
      <c r="G263" s="23"/>
      <c r="H263" s="44"/>
    </row>
    <row r="264" spans="2:8" ht="15.75" hidden="1" x14ac:dyDescent="0.2">
      <c r="B264" s="18" t="s">
        <v>75</v>
      </c>
      <c r="C264" s="22"/>
      <c r="D264" s="22"/>
      <c r="E264" s="22"/>
      <c r="F264" s="23"/>
      <c r="G264" s="23"/>
      <c r="H264" s="44"/>
    </row>
    <row r="265" spans="2:8" ht="15.75" hidden="1" x14ac:dyDescent="0.2">
      <c r="B265" s="18" t="s">
        <v>76</v>
      </c>
      <c r="C265" s="22"/>
      <c r="D265" s="22"/>
      <c r="E265" s="22"/>
      <c r="F265" s="23"/>
      <c r="G265" s="23"/>
      <c r="H265" s="44"/>
    </row>
    <row r="266" spans="2:8" ht="15.75" hidden="1" x14ac:dyDescent="0.2">
      <c r="B266" s="18" t="s">
        <v>77</v>
      </c>
      <c r="C266" s="22"/>
      <c r="D266" s="22"/>
      <c r="E266" s="22"/>
      <c r="F266" s="23"/>
      <c r="G266" s="23"/>
      <c r="H266" s="44"/>
    </row>
    <row r="267" spans="2:8" ht="15.75" hidden="1" x14ac:dyDescent="0.2">
      <c r="B267" s="18" t="s">
        <v>98</v>
      </c>
      <c r="C267" s="22"/>
      <c r="D267" s="22"/>
      <c r="E267" s="22"/>
      <c r="F267" s="23"/>
      <c r="G267" s="23"/>
      <c r="H267" s="44"/>
    </row>
    <row r="268" spans="2:8" ht="15" hidden="1" x14ac:dyDescent="0.2">
      <c r="B268" s="93" t="s">
        <v>199</v>
      </c>
      <c r="C268" s="22"/>
      <c r="D268" s="22"/>
      <c r="E268" s="22"/>
      <c r="F268" s="23"/>
      <c r="G268" s="23"/>
      <c r="H268" s="74"/>
    </row>
    <row r="269" spans="2:8" ht="15.75" hidden="1" x14ac:dyDescent="0.2">
      <c r="B269" s="18" t="s">
        <v>41</v>
      </c>
      <c r="C269" s="22"/>
      <c r="D269" s="22"/>
      <c r="E269" s="22"/>
      <c r="F269" s="23"/>
      <c r="G269" s="23"/>
      <c r="H269" s="44"/>
    </row>
    <row r="270" spans="2:8" ht="15.75" hidden="1" x14ac:dyDescent="0.2">
      <c r="B270" s="18" t="s">
        <v>100</v>
      </c>
      <c r="C270" s="22"/>
      <c r="D270" s="22"/>
      <c r="E270" s="22"/>
      <c r="F270" s="23"/>
      <c r="G270" s="23"/>
      <c r="H270" s="44"/>
    </row>
    <row r="271" spans="2:8" ht="15.75" hidden="1" x14ac:dyDescent="0.2">
      <c r="B271" s="18" t="s">
        <v>41</v>
      </c>
      <c r="C271" s="22"/>
      <c r="D271" s="22"/>
      <c r="E271" s="22"/>
      <c r="F271" s="23"/>
      <c r="G271" s="23"/>
      <c r="H271" s="44"/>
    </row>
    <row r="272" spans="2:8" ht="15.75" hidden="1" x14ac:dyDescent="0.2">
      <c r="B272" s="18" t="s">
        <v>162</v>
      </c>
      <c r="C272" s="22"/>
      <c r="D272" s="22"/>
      <c r="E272" s="22"/>
      <c r="F272" s="23"/>
      <c r="G272" s="23"/>
      <c r="H272" s="44"/>
    </row>
    <row r="273" spans="2:8" ht="16.5" x14ac:dyDescent="0.2">
      <c r="B273" s="92" t="s">
        <v>221</v>
      </c>
      <c r="C273" s="22"/>
      <c r="D273" s="22"/>
      <c r="E273" s="22"/>
      <c r="F273" s="23"/>
      <c r="G273" s="23"/>
      <c r="H273" s="47">
        <f>5000</f>
        <v>5000</v>
      </c>
    </row>
    <row r="274" spans="2:8" ht="18" customHeight="1" x14ac:dyDescent="0.2">
      <c r="B274" s="103" t="s">
        <v>27</v>
      </c>
      <c r="C274" s="67">
        <f>SUM(C275:C422)</f>
        <v>7185116</v>
      </c>
      <c r="D274" s="67">
        <f>SUM(D275:D422)</f>
        <v>5305506</v>
      </c>
      <c r="E274" s="67">
        <f>SUM(E275:E422)</f>
        <v>0</v>
      </c>
      <c r="F274" s="67">
        <f>SUM(F275:F422)</f>
        <v>0</v>
      </c>
      <c r="G274" s="67"/>
      <c r="H274" s="66">
        <f>H275+H279+H305+H336+H367+H377+H383+H389+H422</f>
        <v>18164740</v>
      </c>
    </row>
    <row r="275" spans="2:8" ht="16.5" x14ac:dyDescent="0.2">
      <c r="B275" s="29" t="s">
        <v>200</v>
      </c>
      <c r="C275" s="22">
        <v>356254</v>
      </c>
      <c r="D275" s="22">
        <v>205381</v>
      </c>
      <c r="E275" s="22"/>
      <c r="F275" s="23"/>
      <c r="G275" s="23"/>
      <c r="H275" s="51">
        <f>20000</f>
        <v>20000</v>
      </c>
    </row>
    <row r="276" spans="2:8" ht="0.75" hidden="1" customHeight="1" x14ac:dyDescent="0.2">
      <c r="B276" s="102" t="s">
        <v>41</v>
      </c>
      <c r="C276" s="22"/>
      <c r="D276" s="22"/>
      <c r="E276" s="22"/>
      <c r="F276" s="23"/>
      <c r="G276" s="23"/>
      <c r="H276" s="51"/>
    </row>
    <row r="277" spans="2:8" ht="15.75" hidden="1" x14ac:dyDescent="0.2">
      <c r="B277" s="102" t="s">
        <v>61</v>
      </c>
      <c r="C277" s="22"/>
      <c r="D277" s="22"/>
      <c r="E277" s="22"/>
      <c r="F277" s="23"/>
      <c r="G277" s="23"/>
      <c r="H277" s="51"/>
    </row>
    <row r="278" spans="2:8" ht="15.75" hidden="1" x14ac:dyDescent="0.2">
      <c r="B278" s="102" t="s">
        <v>144</v>
      </c>
      <c r="C278" s="22"/>
      <c r="D278" s="22"/>
      <c r="E278" s="22"/>
      <c r="F278" s="23"/>
      <c r="G278" s="23"/>
      <c r="H278" s="51"/>
    </row>
    <row r="279" spans="2:8" ht="16.5" x14ac:dyDescent="0.2">
      <c r="B279" s="29" t="s">
        <v>239</v>
      </c>
      <c r="C279" s="22">
        <v>1026406</v>
      </c>
      <c r="D279" s="22">
        <v>956397</v>
      </c>
      <c r="E279" s="22"/>
      <c r="F279" s="23"/>
      <c r="G279" s="23"/>
      <c r="H279" s="51">
        <f>1200+2000000+44539+908853</f>
        <v>2954592</v>
      </c>
    </row>
    <row r="280" spans="2:8" ht="15.75" hidden="1" x14ac:dyDescent="0.2">
      <c r="B280" s="102" t="s">
        <v>41</v>
      </c>
      <c r="C280" s="22"/>
      <c r="D280" s="22"/>
      <c r="E280" s="22"/>
      <c r="F280" s="23"/>
      <c r="G280" s="23"/>
      <c r="H280" s="51"/>
    </row>
    <row r="281" spans="2:8" ht="15.75" hidden="1" x14ac:dyDescent="0.2">
      <c r="B281" s="102" t="s">
        <v>62</v>
      </c>
      <c r="C281" s="22"/>
      <c r="D281" s="22"/>
      <c r="E281" s="22"/>
      <c r="F281" s="23"/>
      <c r="G281" s="23"/>
      <c r="H281" s="51"/>
    </row>
    <row r="282" spans="2:8" ht="15.75" hidden="1" x14ac:dyDescent="0.2">
      <c r="B282" s="102" t="s">
        <v>145</v>
      </c>
      <c r="C282" s="22"/>
      <c r="D282" s="22"/>
      <c r="E282" s="22"/>
      <c r="F282" s="23"/>
      <c r="G282" s="23"/>
      <c r="H282" s="51"/>
    </row>
    <row r="283" spans="2:8" ht="15.75" hidden="1" x14ac:dyDescent="0.2">
      <c r="B283" s="102" t="s">
        <v>146</v>
      </c>
      <c r="C283" s="22"/>
      <c r="D283" s="22"/>
      <c r="E283" s="22"/>
      <c r="F283" s="23"/>
      <c r="G283" s="23"/>
      <c r="H283" s="51"/>
    </row>
    <row r="284" spans="2:8" ht="15" x14ac:dyDescent="0.2">
      <c r="B284" s="118" t="s">
        <v>284</v>
      </c>
      <c r="C284" s="22"/>
      <c r="D284" s="22"/>
      <c r="E284" s="22"/>
      <c r="F284" s="23"/>
      <c r="G284" s="23"/>
      <c r="H284" s="132">
        <f>SUM(H285:H304)</f>
        <v>827925</v>
      </c>
    </row>
    <row r="285" spans="2:8" ht="16.5" x14ac:dyDescent="0.2">
      <c r="B285" s="124" t="s">
        <v>227</v>
      </c>
      <c r="C285" s="22"/>
      <c r="D285" s="22"/>
      <c r="E285" s="22"/>
      <c r="F285" s="23"/>
      <c r="G285" s="23"/>
      <c r="H285" s="132">
        <v>80000</v>
      </c>
    </row>
    <row r="286" spans="2:8" ht="16.5" x14ac:dyDescent="0.2">
      <c r="B286" s="124" t="s">
        <v>275</v>
      </c>
      <c r="C286" s="22"/>
      <c r="D286" s="22"/>
      <c r="E286" s="22"/>
      <c r="F286" s="23"/>
      <c r="G286" s="23"/>
      <c r="H286" s="132">
        <v>48000</v>
      </c>
    </row>
    <row r="287" spans="2:8" ht="16.5" x14ac:dyDescent="0.2">
      <c r="B287" s="124" t="s">
        <v>271</v>
      </c>
      <c r="C287" s="22"/>
      <c r="D287" s="22"/>
      <c r="E287" s="22"/>
      <c r="F287" s="23"/>
      <c r="G287" s="23"/>
      <c r="H287" s="132">
        <v>30000</v>
      </c>
    </row>
    <row r="288" spans="2:8" ht="16.5" x14ac:dyDescent="0.2">
      <c r="B288" s="124" t="s">
        <v>277</v>
      </c>
      <c r="C288" s="22"/>
      <c r="D288" s="22"/>
      <c r="E288" s="22"/>
      <c r="F288" s="23"/>
      <c r="G288" s="23"/>
      <c r="H288" s="132">
        <v>47000</v>
      </c>
    </row>
    <row r="289" spans="2:8" ht="16.5" x14ac:dyDescent="0.2">
      <c r="B289" s="124" t="s">
        <v>229</v>
      </c>
      <c r="C289" s="22"/>
      <c r="D289" s="22"/>
      <c r="E289" s="22"/>
      <c r="F289" s="23"/>
      <c r="G289" s="23"/>
      <c r="H289" s="132">
        <v>15825</v>
      </c>
    </row>
    <row r="290" spans="2:8" ht="16.5" x14ac:dyDescent="0.2">
      <c r="B290" s="124" t="s">
        <v>272</v>
      </c>
      <c r="C290" s="22"/>
      <c r="D290" s="22"/>
      <c r="E290" s="22"/>
      <c r="F290" s="23"/>
      <c r="G290" s="23"/>
      <c r="H290" s="132">
        <v>3000</v>
      </c>
    </row>
    <row r="291" spans="2:8" ht="16.5" x14ac:dyDescent="0.2">
      <c r="B291" s="124" t="s">
        <v>230</v>
      </c>
      <c r="C291" s="22"/>
      <c r="D291" s="22"/>
      <c r="E291" s="22"/>
      <c r="F291" s="23"/>
      <c r="G291" s="23"/>
      <c r="H291" s="132">
        <v>40000</v>
      </c>
    </row>
    <row r="292" spans="2:8" ht="16.5" x14ac:dyDescent="0.2">
      <c r="B292" s="124" t="s">
        <v>231</v>
      </c>
      <c r="C292" s="22"/>
      <c r="D292" s="22"/>
      <c r="E292" s="22"/>
      <c r="F292" s="23"/>
      <c r="G292" s="23"/>
      <c r="H292" s="132">
        <v>30000</v>
      </c>
    </row>
    <row r="293" spans="2:8" ht="16.5" x14ac:dyDescent="0.2">
      <c r="B293" s="124" t="s">
        <v>232</v>
      </c>
      <c r="C293" s="22"/>
      <c r="D293" s="22"/>
      <c r="E293" s="22"/>
      <c r="F293" s="23"/>
      <c r="G293" s="23"/>
      <c r="H293" s="132">
        <v>85000</v>
      </c>
    </row>
    <row r="294" spans="2:8" ht="16.5" x14ac:dyDescent="0.2">
      <c r="B294" s="124" t="s">
        <v>279</v>
      </c>
      <c r="C294" s="22"/>
      <c r="D294" s="22"/>
      <c r="E294" s="22"/>
      <c r="F294" s="23"/>
      <c r="G294" s="23"/>
      <c r="H294" s="132">
        <v>19550</v>
      </c>
    </row>
    <row r="295" spans="2:8" ht="16.5" x14ac:dyDescent="0.2">
      <c r="B295" s="124" t="s">
        <v>234</v>
      </c>
      <c r="C295" s="22"/>
      <c r="D295" s="22"/>
      <c r="E295" s="22"/>
      <c r="F295" s="23"/>
      <c r="G295" s="23"/>
      <c r="H295" s="132">
        <v>69700</v>
      </c>
    </row>
    <row r="296" spans="2:8" ht="16.5" x14ac:dyDescent="0.2">
      <c r="B296" s="124" t="s">
        <v>235</v>
      </c>
      <c r="C296" s="22"/>
      <c r="D296" s="22"/>
      <c r="E296" s="22"/>
      <c r="F296" s="23"/>
      <c r="G296" s="23"/>
      <c r="H296" s="132">
        <v>60000</v>
      </c>
    </row>
    <row r="297" spans="2:8" ht="16.5" x14ac:dyDescent="0.2">
      <c r="B297" s="124" t="s">
        <v>270</v>
      </c>
      <c r="C297" s="22"/>
      <c r="D297" s="22"/>
      <c r="E297" s="22"/>
      <c r="F297" s="23"/>
      <c r="G297" s="23"/>
      <c r="H297" s="132">
        <v>32500</v>
      </c>
    </row>
    <row r="298" spans="2:8" ht="16.5" x14ac:dyDescent="0.2">
      <c r="B298" s="124" t="s">
        <v>236</v>
      </c>
      <c r="C298" s="22"/>
      <c r="D298" s="22"/>
      <c r="E298" s="22"/>
      <c r="F298" s="23"/>
      <c r="G298" s="23"/>
      <c r="H298" s="132">
        <v>40000</v>
      </c>
    </row>
    <row r="299" spans="2:8" ht="16.5" x14ac:dyDescent="0.2">
      <c r="B299" s="124" t="s">
        <v>251</v>
      </c>
      <c r="C299" s="22"/>
      <c r="D299" s="22"/>
      <c r="E299" s="22"/>
      <c r="F299" s="23"/>
      <c r="G299" s="23"/>
      <c r="H299" s="132">
        <v>70000</v>
      </c>
    </row>
    <row r="300" spans="2:8" ht="16.5" x14ac:dyDescent="0.2">
      <c r="B300" s="124" t="s">
        <v>252</v>
      </c>
      <c r="C300" s="22"/>
      <c r="D300" s="22"/>
      <c r="E300" s="22"/>
      <c r="F300" s="23"/>
      <c r="G300" s="23"/>
      <c r="H300" s="132">
        <v>35000</v>
      </c>
    </row>
    <row r="301" spans="2:8" ht="16.5" x14ac:dyDescent="0.2">
      <c r="B301" s="124" t="s">
        <v>253</v>
      </c>
      <c r="C301" s="22"/>
      <c r="D301" s="22"/>
      <c r="E301" s="22"/>
      <c r="F301" s="23"/>
      <c r="G301" s="23"/>
      <c r="H301" s="132">
        <v>33000</v>
      </c>
    </row>
    <row r="302" spans="2:8" ht="16.5" x14ac:dyDescent="0.2">
      <c r="B302" s="124" t="s">
        <v>226</v>
      </c>
      <c r="C302" s="22"/>
      <c r="D302" s="22"/>
      <c r="E302" s="22"/>
      <c r="F302" s="23"/>
      <c r="G302" s="23"/>
      <c r="H302" s="132">
        <v>38250</v>
      </c>
    </row>
    <row r="303" spans="2:8" ht="16.5" x14ac:dyDescent="0.2">
      <c r="B303" s="124" t="s">
        <v>258</v>
      </c>
      <c r="C303" s="22"/>
      <c r="D303" s="22"/>
      <c r="E303" s="22"/>
      <c r="F303" s="23"/>
      <c r="G303" s="23"/>
      <c r="H303" s="132">
        <v>30000</v>
      </c>
    </row>
    <row r="304" spans="2:8" ht="16.5" x14ac:dyDescent="0.2">
      <c r="B304" s="124" t="s">
        <v>228</v>
      </c>
      <c r="C304" s="22"/>
      <c r="D304" s="22"/>
      <c r="E304" s="22"/>
      <c r="F304" s="23"/>
      <c r="G304" s="23"/>
      <c r="H304" s="132">
        <v>21100</v>
      </c>
    </row>
    <row r="305" spans="2:8" ht="16.5" x14ac:dyDescent="0.2">
      <c r="B305" s="29" t="s">
        <v>246</v>
      </c>
      <c r="C305" s="22">
        <v>453000</v>
      </c>
      <c r="D305" s="22">
        <v>430967</v>
      </c>
      <c r="E305" s="22"/>
      <c r="F305" s="23"/>
      <c r="G305" s="23"/>
      <c r="H305" s="51">
        <f>233145+1000000+380</f>
        <v>1233525</v>
      </c>
    </row>
    <row r="306" spans="2:8" ht="15.75" hidden="1" x14ac:dyDescent="0.2">
      <c r="B306" s="18" t="s">
        <v>41</v>
      </c>
      <c r="C306" s="22"/>
      <c r="D306" s="22"/>
      <c r="E306" s="22"/>
      <c r="F306" s="23"/>
      <c r="G306" s="23"/>
      <c r="H306" s="51"/>
    </row>
    <row r="307" spans="2:8" ht="15.75" hidden="1" x14ac:dyDescent="0.2">
      <c r="B307" s="18" t="s">
        <v>78</v>
      </c>
      <c r="C307" s="22"/>
      <c r="D307" s="22"/>
      <c r="E307" s="22"/>
      <c r="F307" s="23"/>
      <c r="G307" s="23"/>
      <c r="H307" s="51"/>
    </row>
    <row r="308" spans="2:8" ht="15.75" hidden="1" x14ac:dyDescent="0.2">
      <c r="B308" s="18" t="s">
        <v>79</v>
      </c>
      <c r="C308" s="22"/>
      <c r="D308" s="22"/>
      <c r="E308" s="22"/>
      <c r="F308" s="23"/>
      <c r="G308" s="23"/>
      <c r="H308" s="51"/>
    </row>
    <row r="309" spans="2:8" ht="15.75" hidden="1" x14ac:dyDescent="0.2">
      <c r="B309" s="18" t="s">
        <v>80</v>
      </c>
      <c r="C309" s="22"/>
      <c r="D309" s="22"/>
      <c r="E309" s="22"/>
      <c r="F309" s="23"/>
      <c r="G309" s="23"/>
      <c r="H309" s="51"/>
    </row>
    <row r="310" spans="2:8" ht="15.75" hidden="1" x14ac:dyDescent="0.2">
      <c r="B310" s="18" t="s">
        <v>63</v>
      </c>
      <c r="C310" s="22"/>
      <c r="D310" s="22"/>
      <c r="E310" s="22"/>
      <c r="F310" s="23"/>
      <c r="G310" s="23"/>
      <c r="H310" s="51"/>
    </row>
    <row r="311" spans="2:8" ht="15" x14ac:dyDescent="0.2">
      <c r="B311" s="118" t="s">
        <v>283</v>
      </c>
      <c r="C311" s="22"/>
      <c r="D311" s="22"/>
      <c r="E311" s="22"/>
      <c r="F311" s="23"/>
      <c r="G311" s="23"/>
      <c r="H311" s="132">
        <f>SUM(H312:H335)</f>
        <v>336285</v>
      </c>
    </row>
    <row r="312" spans="2:8" ht="16.5" x14ac:dyDescent="0.2">
      <c r="B312" s="124" t="s">
        <v>245</v>
      </c>
      <c r="C312" s="22"/>
      <c r="D312" s="22"/>
      <c r="E312" s="22"/>
      <c r="F312" s="23"/>
      <c r="G312" s="23"/>
      <c r="H312" s="132">
        <v>12500</v>
      </c>
    </row>
    <row r="313" spans="2:8" ht="16.5" x14ac:dyDescent="0.2">
      <c r="B313" s="124" t="s">
        <v>226</v>
      </c>
      <c r="C313" s="22"/>
      <c r="D313" s="22"/>
      <c r="E313" s="22"/>
      <c r="F313" s="23"/>
      <c r="G313" s="23"/>
      <c r="H313" s="132">
        <v>13400</v>
      </c>
    </row>
    <row r="314" spans="2:8" ht="16.5" x14ac:dyDescent="0.2">
      <c r="B314" s="124" t="s">
        <v>260</v>
      </c>
      <c r="C314" s="22"/>
      <c r="D314" s="22"/>
      <c r="E314" s="22"/>
      <c r="F314" s="23"/>
      <c r="G314" s="23"/>
      <c r="H314" s="132">
        <v>16500</v>
      </c>
    </row>
    <row r="315" spans="2:8" ht="16.5" x14ac:dyDescent="0.2">
      <c r="B315" s="124" t="s">
        <v>227</v>
      </c>
      <c r="C315" s="22"/>
      <c r="D315" s="22"/>
      <c r="E315" s="22"/>
      <c r="F315" s="23"/>
      <c r="G315" s="23"/>
      <c r="H315" s="132">
        <v>33400</v>
      </c>
    </row>
    <row r="316" spans="2:8" ht="16.5" x14ac:dyDescent="0.2">
      <c r="B316" s="124" t="s">
        <v>275</v>
      </c>
      <c r="C316" s="22"/>
      <c r="D316" s="22"/>
      <c r="E316" s="22"/>
      <c r="F316" s="23"/>
      <c r="G316" s="23"/>
      <c r="H316" s="132">
        <v>8530</v>
      </c>
    </row>
    <row r="317" spans="2:8" ht="16.5" x14ac:dyDescent="0.2">
      <c r="B317" s="124" t="s">
        <v>271</v>
      </c>
      <c r="C317" s="22"/>
      <c r="D317" s="22"/>
      <c r="E317" s="22"/>
      <c r="F317" s="23"/>
      <c r="G317" s="23"/>
      <c r="H317" s="132">
        <v>18000</v>
      </c>
    </row>
    <row r="318" spans="2:8" ht="16.5" x14ac:dyDescent="0.2">
      <c r="B318" s="124" t="s">
        <v>280</v>
      </c>
      <c r="C318" s="22"/>
      <c r="D318" s="22"/>
      <c r="E318" s="22"/>
      <c r="F318" s="23"/>
      <c r="G318" s="23"/>
      <c r="H318" s="132">
        <v>10750</v>
      </c>
    </row>
    <row r="319" spans="2:8" ht="16.5" x14ac:dyDescent="0.2">
      <c r="B319" s="124" t="s">
        <v>228</v>
      </c>
      <c r="C319" s="22"/>
      <c r="D319" s="22"/>
      <c r="E319" s="22"/>
      <c r="F319" s="23"/>
      <c r="G319" s="23"/>
      <c r="H319" s="132">
        <v>16300</v>
      </c>
    </row>
    <row r="320" spans="2:8" ht="16.5" x14ac:dyDescent="0.2">
      <c r="B320" s="124" t="s">
        <v>281</v>
      </c>
      <c r="C320" s="22"/>
      <c r="D320" s="22"/>
      <c r="E320" s="22"/>
      <c r="F320" s="23"/>
      <c r="G320" s="23"/>
      <c r="H320" s="132">
        <v>11000</v>
      </c>
    </row>
    <row r="321" spans="2:8" ht="16.5" x14ac:dyDescent="0.2">
      <c r="B321" s="124" t="s">
        <v>229</v>
      </c>
      <c r="C321" s="22"/>
      <c r="D321" s="22"/>
      <c r="E321" s="22"/>
      <c r="F321" s="23"/>
      <c r="G321" s="23"/>
      <c r="H321" s="132">
        <v>12100</v>
      </c>
    </row>
    <row r="322" spans="2:8" ht="16.5" x14ac:dyDescent="0.2">
      <c r="B322" s="124" t="s">
        <v>272</v>
      </c>
      <c r="C322" s="22"/>
      <c r="D322" s="22"/>
      <c r="E322" s="22"/>
      <c r="F322" s="23"/>
      <c r="G322" s="23"/>
      <c r="H322" s="132">
        <v>7900</v>
      </c>
    </row>
    <row r="323" spans="2:8" ht="16.5" x14ac:dyDescent="0.2">
      <c r="B323" s="124" t="s">
        <v>230</v>
      </c>
      <c r="C323" s="22"/>
      <c r="D323" s="22"/>
      <c r="E323" s="22"/>
      <c r="F323" s="23"/>
      <c r="G323" s="23"/>
      <c r="H323" s="132">
        <v>13670</v>
      </c>
    </row>
    <row r="324" spans="2:8" ht="16.5" x14ac:dyDescent="0.2">
      <c r="B324" s="124" t="s">
        <v>231</v>
      </c>
      <c r="C324" s="22"/>
      <c r="D324" s="22"/>
      <c r="E324" s="22"/>
      <c r="F324" s="23"/>
      <c r="G324" s="23"/>
      <c r="H324" s="132">
        <v>18100</v>
      </c>
    </row>
    <row r="325" spans="2:8" ht="16.5" x14ac:dyDescent="0.2">
      <c r="B325" s="124" t="s">
        <v>252</v>
      </c>
      <c r="C325" s="22"/>
      <c r="D325" s="22"/>
      <c r="E325" s="22"/>
      <c r="F325" s="23"/>
      <c r="G325" s="23"/>
      <c r="H325" s="132">
        <v>7600</v>
      </c>
    </row>
    <row r="326" spans="2:8" ht="16.5" x14ac:dyDescent="0.2">
      <c r="B326" s="124" t="s">
        <v>232</v>
      </c>
      <c r="C326" s="22"/>
      <c r="D326" s="22"/>
      <c r="E326" s="22"/>
      <c r="F326" s="23"/>
      <c r="G326" s="23"/>
      <c r="H326" s="132">
        <v>10000</v>
      </c>
    </row>
    <row r="327" spans="2:8" ht="16.5" x14ac:dyDescent="0.2">
      <c r="B327" s="124" t="s">
        <v>276</v>
      </c>
      <c r="C327" s="22"/>
      <c r="D327" s="22"/>
      <c r="E327" s="22"/>
      <c r="F327" s="23"/>
      <c r="G327" s="23"/>
      <c r="H327" s="132">
        <v>5600</v>
      </c>
    </row>
    <row r="328" spans="2:8" ht="16.5" x14ac:dyDescent="0.2">
      <c r="B328" s="124" t="s">
        <v>233</v>
      </c>
      <c r="C328" s="22"/>
      <c r="D328" s="22"/>
      <c r="E328" s="22"/>
      <c r="F328" s="23"/>
      <c r="G328" s="23"/>
      <c r="H328" s="132">
        <v>9200</v>
      </c>
    </row>
    <row r="329" spans="2:8" ht="16.5" x14ac:dyDescent="0.2">
      <c r="B329" s="124" t="s">
        <v>279</v>
      </c>
      <c r="C329" s="22"/>
      <c r="D329" s="22"/>
      <c r="E329" s="22"/>
      <c r="F329" s="23"/>
      <c r="G329" s="23"/>
      <c r="H329" s="132">
        <v>11300</v>
      </c>
    </row>
    <row r="330" spans="2:8" ht="16.5" x14ac:dyDescent="0.2">
      <c r="B330" s="124" t="s">
        <v>234</v>
      </c>
      <c r="C330" s="22"/>
      <c r="D330" s="22"/>
      <c r="E330" s="22"/>
      <c r="F330" s="23"/>
      <c r="G330" s="23"/>
      <c r="H330" s="132">
        <v>27300</v>
      </c>
    </row>
    <row r="331" spans="2:8" ht="16.5" x14ac:dyDescent="0.2">
      <c r="B331" s="124" t="s">
        <v>235</v>
      </c>
      <c r="C331" s="22"/>
      <c r="D331" s="22"/>
      <c r="E331" s="22"/>
      <c r="F331" s="23"/>
      <c r="G331" s="23"/>
      <c r="H331" s="132">
        <v>19200</v>
      </c>
    </row>
    <row r="332" spans="2:8" ht="16.5" x14ac:dyDescent="0.2">
      <c r="B332" s="124" t="s">
        <v>270</v>
      </c>
      <c r="C332" s="22"/>
      <c r="D332" s="22"/>
      <c r="E332" s="22"/>
      <c r="F332" s="23"/>
      <c r="G332" s="23"/>
      <c r="H332" s="132">
        <v>15900</v>
      </c>
    </row>
    <row r="333" spans="2:8" ht="16.5" x14ac:dyDescent="0.2">
      <c r="B333" s="124" t="s">
        <v>274</v>
      </c>
      <c r="C333" s="22"/>
      <c r="D333" s="22"/>
      <c r="E333" s="22"/>
      <c r="F333" s="23"/>
      <c r="G333" s="23"/>
      <c r="H333" s="132">
        <v>6600</v>
      </c>
    </row>
    <row r="334" spans="2:8" ht="16.5" x14ac:dyDescent="0.2">
      <c r="B334" s="124" t="s">
        <v>236</v>
      </c>
      <c r="C334" s="22"/>
      <c r="D334" s="22"/>
      <c r="E334" s="22"/>
      <c r="F334" s="23"/>
      <c r="G334" s="23"/>
      <c r="H334" s="132">
        <v>16435</v>
      </c>
    </row>
    <row r="335" spans="2:8" ht="16.5" x14ac:dyDescent="0.2">
      <c r="B335" s="124" t="s">
        <v>253</v>
      </c>
      <c r="C335" s="22"/>
      <c r="D335" s="22"/>
      <c r="E335" s="22"/>
      <c r="F335" s="23"/>
      <c r="G335" s="23"/>
      <c r="H335" s="132">
        <v>15000</v>
      </c>
    </row>
    <row r="336" spans="2:8" ht="15.75" customHeight="1" x14ac:dyDescent="0.2">
      <c r="B336" s="29" t="s">
        <v>240</v>
      </c>
      <c r="C336" s="22">
        <v>1362257</v>
      </c>
      <c r="D336" s="22">
        <v>1322831</v>
      </c>
      <c r="E336" s="22"/>
      <c r="F336" s="23"/>
      <c r="G336" s="23"/>
      <c r="H336" s="51">
        <f>8000+4000000+908853</f>
        <v>4916853</v>
      </c>
    </row>
    <row r="337" spans="2:8" ht="0.75" hidden="1" customHeight="1" x14ac:dyDescent="0.2">
      <c r="B337" s="102" t="s">
        <v>41</v>
      </c>
      <c r="C337" s="22"/>
      <c r="D337" s="22"/>
      <c r="E337" s="22"/>
      <c r="F337" s="23"/>
      <c r="G337" s="23"/>
      <c r="H337" s="51"/>
    </row>
    <row r="338" spans="2:8" ht="15.75" hidden="1" x14ac:dyDescent="0.2">
      <c r="B338" s="102" t="s">
        <v>165</v>
      </c>
      <c r="C338" s="22"/>
      <c r="D338" s="22"/>
      <c r="E338" s="22"/>
      <c r="F338" s="23"/>
      <c r="G338" s="23"/>
      <c r="H338" s="51"/>
    </row>
    <row r="339" spans="2:8" ht="15.75" hidden="1" x14ac:dyDescent="0.2">
      <c r="B339" s="102" t="s">
        <v>164</v>
      </c>
      <c r="C339" s="22"/>
      <c r="D339" s="22"/>
      <c r="E339" s="22"/>
      <c r="F339" s="23"/>
      <c r="G339" s="23"/>
      <c r="H339" s="51"/>
    </row>
    <row r="340" spans="2:8" ht="15.75" hidden="1" x14ac:dyDescent="0.2">
      <c r="B340" s="102" t="s">
        <v>145</v>
      </c>
      <c r="C340" s="22"/>
      <c r="D340" s="22"/>
      <c r="E340" s="22"/>
      <c r="F340" s="23"/>
      <c r="G340" s="23"/>
      <c r="H340" s="51"/>
    </row>
    <row r="341" spans="2:8" ht="15.75" hidden="1" x14ac:dyDescent="0.2">
      <c r="B341" s="102" t="s">
        <v>142</v>
      </c>
      <c r="C341" s="22"/>
      <c r="D341" s="22"/>
      <c r="E341" s="22"/>
      <c r="F341" s="23"/>
      <c r="G341" s="23"/>
      <c r="H341" s="51"/>
    </row>
    <row r="342" spans="2:8" ht="15.75" hidden="1" x14ac:dyDescent="0.2">
      <c r="B342" s="102" t="s">
        <v>159</v>
      </c>
      <c r="C342" s="22"/>
      <c r="D342" s="22"/>
      <c r="E342" s="22"/>
      <c r="F342" s="23"/>
      <c r="G342" s="23"/>
      <c r="H342" s="51"/>
    </row>
    <row r="343" spans="2:8" ht="15" x14ac:dyDescent="0.2">
      <c r="B343" s="118" t="s">
        <v>282</v>
      </c>
      <c r="C343" s="22"/>
      <c r="D343" s="22"/>
      <c r="E343" s="22"/>
      <c r="F343" s="23"/>
      <c r="G343" s="23"/>
      <c r="H343" s="132">
        <f>SUM(H344:H366)</f>
        <v>1419500</v>
      </c>
    </row>
    <row r="344" spans="2:8" ht="16.5" x14ac:dyDescent="0.2">
      <c r="B344" s="124" t="s">
        <v>251</v>
      </c>
      <c r="C344" s="22"/>
      <c r="D344" s="22"/>
      <c r="E344" s="22"/>
      <c r="F344" s="23"/>
      <c r="G344" s="23"/>
      <c r="H344" s="132">
        <v>70000</v>
      </c>
    </row>
    <row r="345" spans="2:8" ht="16.5" x14ac:dyDescent="0.2">
      <c r="B345" s="124" t="s">
        <v>226</v>
      </c>
      <c r="C345" s="22"/>
      <c r="D345" s="22"/>
      <c r="E345" s="22"/>
      <c r="F345" s="23"/>
      <c r="G345" s="23"/>
      <c r="H345" s="132">
        <v>85500</v>
      </c>
    </row>
    <row r="346" spans="2:8" ht="16.5" x14ac:dyDescent="0.2">
      <c r="B346" s="124" t="s">
        <v>260</v>
      </c>
      <c r="C346" s="22"/>
      <c r="D346" s="22"/>
      <c r="E346" s="22"/>
      <c r="F346" s="23"/>
      <c r="G346" s="23"/>
      <c r="H346" s="132">
        <v>35000</v>
      </c>
    </row>
    <row r="347" spans="2:8" ht="16.5" x14ac:dyDescent="0.2">
      <c r="B347" s="124" t="s">
        <v>227</v>
      </c>
      <c r="C347" s="22"/>
      <c r="D347" s="22"/>
      <c r="E347" s="22"/>
      <c r="F347" s="23"/>
      <c r="G347" s="23"/>
      <c r="H347" s="132">
        <v>100000</v>
      </c>
    </row>
    <row r="348" spans="2:8" ht="16.5" x14ac:dyDescent="0.2">
      <c r="B348" s="124" t="s">
        <v>275</v>
      </c>
      <c r="C348" s="22"/>
      <c r="D348" s="22"/>
      <c r="E348" s="22"/>
      <c r="F348" s="23"/>
      <c r="G348" s="23"/>
      <c r="H348" s="132">
        <v>50000</v>
      </c>
    </row>
    <row r="349" spans="2:8" ht="16.5" x14ac:dyDescent="0.2">
      <c r="B349" s="124" t="s">
        <v>271</v>
      </c>
      <c r="C349" s="22"/>
      <c r="D349" s="22"/>
      <c r="E349" s="22"/>
      <c r="F349" s="23"/>
      <c r="G349" s="23"/>
      <c r="H349" s="132">
        <v>90000</v>
      </c>
    </row>
    <row r="350" spans="2:8" ht="16.5" x14ac:dyDescent="0.2">
      <c r="B350" s="124" t="s">
        <v>228</v>
      </c>
      <c r="C350" s="22"/>
      <c r="D350" s="22"/>
      <c r="E350" s="22"/>
      <c r="F350" s="23"/>
      <c r="G350" s="23"/>
      <c r="H350" s="132">
        <v>48000</v>
      </c>
    </row>
    <row r="351" spans="2:8" ht="16.5" x14ac:dyDescent="0.2">
      <c r="B351" s="124" t="s">
        <v>258</v>
      </c>
      <c r="C351" s="22"/>
      <c r="D351" s="22"/>
      <c r="E351" s="22"/>
      <c r="F351" s="23"/>
      <c r="G351" s="23"/>
      <c r="H351" s="132">
        <v>55000</v>
      </c>
    </row>
    <row r="352" spans="2:8" ht="16.5" x14ac:dyDescent="0.2">
      <c r="B352" s="124" t="s">
        <v>272</v>
      </c>
      <c r="C352" s="22"/>
      <c r="D352" s="22"/>
      <c r="E352" s="22"/>
      <c r="F352" s="23"/>
      <c r="G352" s="23"/>
      <c r="H352" s="132">
        <v>37500</v>
      </c>
    </row>
    <row r="353" spans="2:8" ht="16.5" x14ac:dyDescent="0.2">
      <c r="B353" s="124" t="s">
        <v>230</v>
      </c>
      <c r="C353" s="22"/>
      <c r="D353" s="22"/>
      <c r="E353" s="22"/>
      <c r="F353" s="23"/>
      <c r="G353" s="23"/>
      <c r="H353" s="132">
        <v>70000</v>
      </c>
    </row>
    <row r="354" spans="2:8" ht="16.5" x14ac:dyDescent="0.2">
      <c r="B354" s="124" t="s">
        <v>231</v>
      </c>
      <c r="C354" s="22"/>
      <c r="D354" s="22"/>
      <c r="E354" s="22"/>
      <c r="F354" s="23"/>
      <c r="G354" s="23"/>
      <c r="H354" s="132">
        <v>102000</v>
      </c>
    </row>
    <row r="355" spans="2:8" ht="16.5" x14ac:dyDescent="0.2">
      <c r="B355" s="124" t="s">
        <v>252</v>
      </c>
      <c r="C355" s="22"/>
      <c r="D355" s="22"/>
      <c r="E355" s="22"/>
      <c r="F355" s="23"/>
      <c r="G355" s="23"/>
      <c r="H355" s="132">
        <v>67500</v>
      </c>
    </row>
    <row r="356" spans="2:8" ht="16.5" x14ac:dyDescent="0.2">
      <c r="B356" s="124" t="s">
        <v>232</v>
      </c>
      <c r="C356" s="22"/>
      <c r="D356" s="22"/>
      <c r="E356" s="22"/>
      <c r="F356" s="23"/>
      <c r="G356" s="23"/>
      <c r="H356" s="132">
        <v>75000</v>
      </c>
    </row>
    <row r="357" spans="2:8" ht="16.5" x14ac:dyDescent="0.2">
      <c r="B357" s="124" t="s">
        <v>276</v>
      </c>
      <c r="C357" s="22"/>
      <c r="D357" s="22"/>
      <c r="E357" s="22"/>
      <c r="F357" s="23"/>
      <c r="G357" s="23"/>
      <c r="H357" s="132">
        <v>20000</v>
      </c>
    </row>
    <row r="358" spans="2:8" ht="16.5" x14ac:dyDescent="0.2">
      <c r="B358" s="124" t="s">
        <v>233</v>
      </c>
      <c r="C358" s="22"/>
      <c r="D358" s="22"/>
      <c r="E358" s="22"/>
      <c r="F358" s="23"/>
      <c r="G358" s="23"/>
      <c r="H358" s="132">
        <v>30000</v>
      </c>
    </row>
    <row r="359" spans="2:8" ht="16.5" x14ac:dyDescent="0.2">
      <c r="B359" s="124" t="s">
        <v>279</v>
      </c>
      <c r="C359" s="22"/>
      <c r="D359" s="22"/>
      <c r="E359" s="22"/>
      <c r="F359" s="23"/>
      <c r="G359" s="23"/>
      <c r="H359" s="132">
        <v>50000</v>
      </c>
    </row>
    <row r="360" spans="2:8" ht="16.5" x14ac:dyDescent="0.2">
      <c r="B360" s="124" t="s">
        <v>234</v>
      </c>
      <c r="C360" s="22"/>
      <c r="D360" s="22"/>
      <c r="E360" s="22"/>
      <c r="F360" s="23"/>
      <c r="G360" s="23"/>
      <c r="H360" s="132">
        <v>70000</v>
      </c>
    </row>
    <row r="361" spans="2:8" ht="16.5" x14ac:dyDescent="0.2">
      <c r="B361" s="124" t="s">
        <v>235</v>
      </c>
      <c r="C361" s="22"/>
      <c r="D361" s="22"/>
      <c r="E361" s="22"/>
      <c r="F361" s="23"/>
      <c r="G361" s="23"/>
      <c r="H361" s="132">
        <v>50000</v>
      </c>
    </row>
    <row r="362" spans="2:8" ht="16.5" x14ac:dyDescent="0.2">
      <c r="B362" s="124" t="s">
        <v>270</v>
      </c>
      <c r="C362" s="22"/>
      <c r="D362" s="22"/>
      <c r="E362" s="22"/>
      <c r="F362" s="23"/>
      <c r="G362" s="23"/>
      <c r="H362" s="132">
        <v>90000</v>
      </c>
    </row>
    <row r="363" spans="2:8" ht="16.5" x14ac:dyDescent="0.2">
      <c r="B363" s="124" t="s">
        <v>274</v>
      </c>
      <c r="C363" s="22"/>
      <c r="D363" s="22"/>
      <c r="E363" s="22"/>
      <c r="F363" s="23"/>
      <c r="G363" s="23"/>
      <c r="H363" s="132">
        <v>30000</v>
      </c>
    </row>
    <row r="364" spans="2:8" ht="16.5" x14ac:dyDescent="0.2">
      <c r="B364" s="124" t="s">
        <v>236</v>
      </c>
      <c r="C364" s="22"/>
      <c r="D364" s="22"/>
      <c r="E364" s="22"/>
      <c r="F364" s="23"/>
      <c r="G364" s="23"/>
      <c r="H364" s="132">
        <v>104000</v>
      </c>
    </row>
    <row r="365" spans="2:8" ht="16.5" x14ac:dyDescent="0.2">
      <c r="B365" s="124" t="s">
        <v>253</v>
      </c>
      <c r="C365" s="22"/>
      <c r="D365" s="22"/>
      <c r="E365" s="22"/>
      <c r="F365" s="23"/>
      <c r="G365" s="23"/>
      <c r="H365" s="132">
        <v>50000</v>
      </c>
    </row>
    <row r="366" spans="2:8" ht="16.5" x14ac:dyDescent="0.2">
      <c r="B366" s="124" t="s">
        <v>229</v>
      </c>
      <c r="C366" s="22"/>
      <c r="D366" s="22"/>
      <c r="E366" s="22"/>
      <c r="F366" s="23"/>
      <c r="G366" s="23"/>
      <c r="H366" s="132">
        <v>40000</v>
      </c>
    </row>
    <row r="367" spans="2:8" ht="16.5" x14ac:dyDescent="0.2">
      <c r="B367" s="29" t="s">
        <v>238</v>
      </c>
      <c r="C367" s="22">
        <v>1030770</v>
      </c>
      <c r="D367" s="22">
        <v>730561</v>
      </c>
      <c r="E367" s="22"/>
      <c r="F367" s="23"/>
      <c r="G367" s="23"/>
      <c r="H367" s="116">
        <f>1136622+56000+1000000+140000+908853</f>
        <v>3241475</v>
      </c>
    </row>
    <row r="368" spans="2:8" ht="15.75" hidden="1" x14ac:dyDescent="0.2">
      <c r="B368" s="18" t="s">
        <v>41</v>
      </c>
      <c r="C368" s="22"/>
      <c r="D368" s="22"/>
      <c r="E368" s="22"/>
      <c r="F368" s="23"/>
      <c r="G368" s="23"/>
      <c r="H368" s="51"/>
    </row>
    <row r="369" spans="2:8" ht="15.75" hidden="1" x14ac:dyDescent="0.2">
      <c r="B369" s="18" t="s">
        <v>171</v>
      </c>
      <c r="C369" s="22"/>
      <c r="D369" s="22"/>
      <c r="E369" s="22"/>
      <c r="F369" s="23"/>
      <c r="G369" s="23"/>
      <c r="H369" s="51"/>
    </row>
    <row r="370" spans="2:8" ht="15.75" hidden="1" x14ac:dyDescent="0.2">
      <c r="B370" s="18" t="s">
        <v>112</v>
      </c>
      <c r="C370" s="22"/>
      <c r="D370" s="22"/>
      <c r="E370" s="22"/>
      <c r="F370" s="23"/>
      <c r="G370" s="23"/>
      <c r="H370" s="51"/>
    </row>
    <row r="371" spans="2:8" ht="15.75" hidden="1" x14ac:dyDescent="0.2">
      <c r="B371" s="18" t="s">
        <v>113</v>
      </c>
      <c r="C371" s="22"/>
      <c r="D371" s="22"/>
      <c r="E371" s="22"/>
      <c r="F371" s="23"/>
      <c r="G371" s="23"/>
      <c r="H371" s="51"/>
    </row>
    <row r="372" spans="2:8" ht="15.75" hidden="1" x14ac:dyDescent="0.2">
      <c r="B372" s="18" t="s">
        <v>170</v>
      </c>
      <c r="C372" s="22"/>
      <c r="D372" s="22"/>
      <c r="E372" s="22"/>
      <c r="F372" s="23"/>
      <c r="G372" s="23"/>
      <c r="H372" s="51"/>
    </row>
    <row r="373" spans="2:8" ht="15.75" hidden="1" x14ac:dyDescent="0.2">
      <c r="B373" s="102" t="s">
        <v>144</v>
      </c>
      <c r="C373" s="22"/>
      <c r="D373" s="22"/>
      <c r="E373" s="22"/>
      <c r="F373" s="23"/>
      <c r="G373" s="23"/>
      <c r="H373" s="51"/>
    </row>
    <row r="374" spans="2:8" ht="15.75" hidden="1" x14ac:dyDescent="0.2">
      <c r="B374" s="102" t="s">
        <v>163</v>
      </c>
      <c r="C374" s="22"/>
      <c r="D374" s="22"/>
      <c r="E374" s="22"/>
      <c r="F374" s="23"/>
      <c r="G374" s="23"/>
      <c r="H374" s="51"/>
    </row>
    <row r="375" spans="2:8" ht="15.75" hidden="1" x14ac:dyDescent="0.2">
      <c r="B375" s="102" t="s">
        <v>147</v>
      </c>
      <c r="C375" s="22"/>
      <c r="D375" s="22"/>
      <c r="E375" s="22"/>
      <c r="F375" s="23"/>
      <c r="G375" s="23"/>
      <c r="H375" s="51"/>
    </row>
    <row r="376" spans="2:8" ht="15.75" hidden="1" x14ac:dyDescent="0.2">
      <c r="B376" s="102" t="s">
        <v>175</v>
      </c>
      <c r="C376" s="22"/>
      <c r="D376" s="22"/>
      <c r="E376" s="22"/>
      <c r="F376" s="23"/>
      <c r="G376" s="23"/>
      <c r="H376" s="51"/>
    </row>
    <row r="377" spans="2:8" ht="17.25" customHeight="1" x14ac:dyDescent="0.2">
      <c r="B377" s="105" t="s">
        <v>211</v>
      </c>
      <c r="C377" s="22">
        <v>24700</v>
      </c>
      <c r="D377" s="22">
        <v>18354</v>
      </c>
      <c r="E377" s="22"/>
      <c r="F377" s="23"/>
      <c r="G377" s="23"/>
      <c r="H377" s="51">
        <v>30000</v>
      </c>
    </row>
    <row r="378" spans="2:8" ht="15.75" hidden="1" x14ac:dyDescent="0.2">
      <c r="B378" s="18" t="s">
        <v>41</v>
      </c>
      <c r="C378" s="22"/>
      <c r="D378" s="22"/>
      <c r="E378" s="22"/>
      <c r="F378" s="23"/>
      <c r="G378" s="23"/>
      <c r="H378" s="51"/>
    </row>
    <row r="379" spans="2:8" ht="15.75" hidden="1" x14ac:dyDescent="0.2">
      <c r="B379" s="18" t="s">
        <v>81</v>
      </c>
      <c r="C379" s="22"/>
      <c r="D379" s="22"/>
      <c r="E379" s="22"/>
      <c r="F379" s="23"/>
      <c r="G379" s="23"/>
      <c r="H379" s="51"/>
    </row>
    <row r="380" spans="2:8" ht="15.75" hidden="1" x14ac:dyDescent="0.2">
      <c r="B380" s="18" t="s">
        <v>82</v>
      </c>
      <c r="C380" s="22"/>
      <c r="D380" s="22"/>
      <c r="E380" s="22"/>
      <c r="F380" s="23"/>
      <c r="G380" s="23"/>
      <c r="H380" s="51"/>
    </row>
    <row r="381" spans="2:8" ht="13.5" hidden="1" customHeight="1" x14ac:dyDescent="0.2">
      <c r="B381" s="18" t="s">
        <v>83</v>
      </c>
      <c r="C381" s="22"/>
      <c r="D381" s="22"/>
      <c r="E381" s="22"/>
      <c r="F381" s="23"/>
      <c r="G381" s="23"/>
      <c r="H381" s="51"/>
    </row>
    <row r="382" spans="2:8" ht="14.25" hidden="1" customHeight="1" x14ac:dyDescent="0.2">
      <c r="B382" s="18" t="s">
        <v>72</v>
      </c>
      <c r="C382" s="22"/>
      <c r="D382" s="22"/>
      <c r="E382" s="22"/>
      <c r="F382" s="23"/>
      <c r="G382" s="23"/>
      <c r="H382" s="51"/>
    </row>
    <row r="383" spans="2:8" ht="15.75" customHeight="1" x14ac:dyDescent="0.2">
      <c r="B383" s="29" t="s">
        <v>237</v>
      </c>
      <c r="C383" s="22">
        <v>158933</v>
      </c>
      <c r="D383" s="22">
        <v>70423</v>
      </c>
      <c r="E383" s="22"/>
      <c r="F383" s="23"/>
      <c r="G383" s="23"/>
      <c r="H383" s="51">
        <f>554149+20000</f>
        <v>574149</v>
      </c>
    </row>
    <row r="384" spans="2:8" ht="0.75" hidden="1" customHeight="1" x14ac:dyDescent="0.2">
      <c r="B384" s="18" t="s">
        <v>41</v>
      </c>
      <c r="C384" s="22"/>
      <c r="D384" s="22"/>
      <c r="E384" s="22"/>
      <c r="F384" s="23"/>
      <c r="G384" s="23"/>
      <c r="H384" s="44"/>
    </row>
    <row r="385" spans="2:8" ht="15.75" hidden="1" x14ac:dyDescent="0.2">
      <c r="B385" s="18" t="s">
        <v>84</v>
      </c>
      <c r="C385" s="22"/>
      <c r="D385" s="22"/>
      <c r="E385" s="22"/>
      <c r="F385" s="23"/>
      <c r="G385" s="23"/>
      <c r="H385" s="44"/>
    </row>
    <row r="386" spans="2:8" ht="15.75" hidden="1" x14ac:dyDescent="0.2">
      <c r="B386" s="18" t="s">
        <v>129</v>
      </c>
      <c r="C386" s="22"/>
      <c r="D386" s="22"/>
      <c r="E386" s="22"/>
      <c r="F386" s="23"/>
      <c r="G386" s="23"/>
      <c r="H386" s="44"/>
    </row>
    <row r="387" spans="2:8" ht="15.75" hidden="1" x14ac:dyDescent="0.2">
      <c r="B387" s="18" t="s">
        <v>85</v>
      </c>
      <c r="C387" s="22"/>
      <c r="D387" s="22"/>
      <c r="E387" s="22"/>
      <c r="F387" s="23"/>
      <c r="G387" s="23"/>
      <c r="H387" s="44"/>
    </row>
    <row r="388" spans="2:8" ht="15.75" hidden="1" x14ac:dyDescent="0.2">
      <c r="B388" s="18" t="s">
        <v>130</v>
      </c>
      <c r="C388" s="22"/>
      <c r="D388" s="22"/>
      <c r="E388" s="22"/>
      <c r="F388" s="23"/>
      <c r="G388" s="23"/>
      <c r="H388" s="44"/>
    </row>
    <row r="389" spans="2:8" ht="15.75" customHeight="1" x14ac:dyDescent="0.2">
      <c r="B389" s="29" t="s">
        <v>247</v>
      </c>
      <c r="C389" s="22">
        <v>2182320</v>
      </c>
      <c r="D389" s="22">
        <v>1564048</v>
      </c>
      <c r="E389" s="22"/>
      <c r="F389" s="23"/>
      <c r="G389" s="23"/>
      <c r="H389" s="50">
        <f>748027+3086204</f>
        <v>3834231</v>
      </c>
    </row>
    <row r="390" spans="2:8" ht="15.75" hidden="1" x14ac:dyDescent="0.2">
      <c r="B390" s="18" t="s">
        <v>41</v>
      </c>
      <c r="C390" s="22"/>
      <c r="D390" s="22"/>
      <c r="E390" s="22"/>
      <c r="F390" s="23"/>
      <c r="G390" s="23"/>
      <c r="H390" s="49"/>
    </row>
    <row r="391" spans="2:8" ht="15.75" hidden="1" x14ac:dyDescent="0.2">
      <c r="B391" s="18" t="s">
        <v>86</v>
      </c>
      <c r="C391" s="22"/>
      <c r="D391" s="22"/>
      <c r="E391" s="22"/>
      <c r="F391" s="23"/>
      <c r="G391" s="23"/>
      <c r="H391" s="49"/>
    </row>
    <row r="392" spans="2:8" ht="15.75" hidden="1" x14ac:dyDescent="0.2">
      <c r="B392" s="18" t="s">
        <v>128</v>
      </c>
      <c r="C392" s="22"/>
      <c r="D392" s="22"/>
      <c r="E392" s="22"/>
      <c r="F392" s="23"/>
      <c r="G392" s="23"/>
      <c r="H392" s="49"/>
    </row>
    <row r="393" spans="2:8" ht="15.75" hidden="1" x14ac:dyDescent="0.2">
      <c r="B393" s="18" t="s">
        <v>93</v>
      </c>
      <c r="C393" s="22"/>
      <c r="D393" s="22"/>
      <c r="E393" s="22"/>
      <c r="F393" s="23"/>
      <c r="G393" s="23"/>
      <c r="H393" s="49"/>
    </row>
    <row r="394" spans="2:8" ht="15.75" hidden="1" x14ac:dyDescent="0.2">
      <c r="B394" s="18" t="s">
        <v>148</v>
      </c>
      <c r="C394" s="22"/>
      <c r="D394" s="22"/>
      <c r="E394" s="22"/>
      <c r="F394" s="23"/>
      <c r="G394" s="23"/>
      <c r="H394" s="49"/>
    </row>
    <row r="395" spans="2:8" ht="15.75" hidden="1" x14ac:dyDescent="0.2">
      <c r="B395" s="102" t="s">
        <v>43</v>
      </c>
      <c r="C395" s="22"/>
      <c r="D395" s="22"/>
      <c r="E395" s="22"/>
      <c r="F395" s="23"/>
      <c r="G395" s="23"/>
      <c r="H395" s="49"/>
    </row>
    <row r="396" spans="2:8" ht="15.75" hidden="1" x14ac:dyDescent="0.2">
      <c r="B396" s="102" t="s">
        <v>149</v>
      </c>
      <c r="C396" s="22"/>
      <c r="D396" s="22"/>
      <c r="E396" s="22"/>
      <c r="F396" s="23"/>
      <c r="G396" s="23"/>
      <c r="H396" s="49"/>
    </row>
    <row r="397" spans="2:8" ht="15" x14ac:dyDescent="0.2">
      <c r="B397" s="118" t="s">
        <v>283</v>
      </c>
      <c r="C397" s="22"/>
      <c r="D397" s="22"/>
      <c r="E397" s="22"/>
      <c r="F397" s="23"/>
      <c r="G397" s="23"/>
      <c r="H397" s="119">
        <f>SUM(H398:H421)</f>
        <v>980592</v>
      </c>
    </row>
    <row r="398" spans="2:8" ht="16.5" x14ac:dyDescent="0.2">
      <c r="B398" s="124" t="s">
        <v>251</v>
      </c>
      <c r="C398" s="22"/>
      <c r="D398" s="22"/>
      <c r="E398" s="22"/>
      <c r="F398" s="23"/>
      <c r="G398" s="23"/>
      <c r="H398" s="119">
        <f>20100+14800</f>
        <v>34900</v>
      </c>
    </row>
    <row r="399" spans="2:8" ht="16.5" x14ac:dyDescent="0.2">
      <c r="B399" s="124" t="s">
        <v>226</v>
      </c>
      <c r="C399" s="22"/>
      <c r="D399" s="22"/>
      <c r="E399" s="22"/>
      <c r="F399" s="23"/>
      <c r="G399" s="23"/>
      <c r="H399" s="119">
        <f>38200+14948</f>
        <v>53148</v>
      </c>
    </row>
    <row r="400" spans="2:8" ht="16.5" x14ac:dyDescent="0.2">
      <c r="B400" s="124" t="s">
        <v>260</v>
      </c>
      <c r="C400" s="22"/>
      <c r="D400" s="22"/>
      <c r="E400" s="22"/>
      <c r="F400" s="23"/>
      <c r="G400" s="23"/>
      <c r="H400" s="119">
        <f>31000+14800</f>
        <v>45800</v>
      </c>
    </row>
    <row r="401" spans="2:8" ht="16.5" x14ac:dyDescent="0.2">
      <c r="B401" s="124" t="s">
        <v>227</v>
      </c>
      <c r="C401" s="22"/>
      <c r="D401" s="22"/>
      <c r="E401" s="22"/>
      <c r="F401" s="23"/>
      <c r="G401" s="23"/>
      <c r="H401" s="119">
        <f>90100+25012</f>
        <v>115112</v>
      </c>
    </row>
    <row r="402" spans="2:8" ht="16.5" x14ac:dyDescent="0.2">
      <c r="B402" s="124" t="s">
        <v>275</v>
      </c>
      <c r="C402" s="22"/>
      <c r="D402" s="22"/>
      <c r="E402" s="22"/>
      <c r="F402" s="23"/>
      <c r="G402" s="23"/>
      <c r="H402" s="119">
        <f>13400+8140</f>
        <v>21540</v>
      </c>
    </row>
    <row r="403" spans="2:8" ht="16.5" x14ac:dyDescent="0.2">
      <c r="B403" s="124" t="s">
        <v>271</v>
      </c>
      <c r="C403" s="22"/>
      <c r="D403" s="22"/>
      <c r="E403" s="22"/>
      <c r="F403" s="23"/>
      <c r="G403" s="23"/>
      <c r="H403" s="119">
        <f>26900</f>
        <v>26900</v>
      </c>
    </row>
    <row r="404" spans="2:8" ht="16.5" x14ac:dyDescent="0.2">
      <c r="B404" s="124" t="s">
        <v>280</v>
      </c>
      <c r="C404" s="22"/>
      <c r="D404" s="22"/>
      <c r="E404" s="22"/>
      <c r="F404" s="23"/>
      <c r="G404" s="23"/>
      <c r="H404" s="119">
        <f>13500+15836</f>
        <v>29336</v>
      </c>
    </row>
    <row r="405" spans="2:8" ht="16.5" x14ac:dyDescent="0.2">
      <c r="B405" s="124" t="s">
        <v>228</v>
      </c>
      <c r="C405" s="22"/>
      <c r="D405" s="22"/>
      <c r="E405" s="22"/>
      <c r="F405" s="23"/>
      <c r="G405" s="23"/>
      <c r="H405" s="119">
        <f>24400+14800</f>
        <v>39200</v>
      </c>
    </row>
    <row r="406" spans="2:8" ht="16.5" x14ac:dyDescent="0.2">
      <c r="B406" s="124" t="s">
        <v>258</v>
      </c>
      <c r="C406" s="22"/>
      <c r="D406" s="22"/>
      <c r="E406" s="22"/>
      <c r="F406" s="23"/>
      <c r="G406" s="23"/>
      <c r="H406" s="119">
        <f>19000+19092</f>
        <v>38092</v>
      </c>
    </row>
    <row r="407" spans="2:8" ht="16.5" x14ac:dyDescent="0.2">
      <c r="B407" s="124" t="s">
        <v>229</v>
      </c>
      <c r="C407" s="22"/>
      <c r="D407" s="22"/>
      <c r="E407" s="22"/>
      <c r="F407" s="23"/>
      <c r="G407" s="23"/>
      <c r="H407" s="119">
        <f>30000+16650</f>
        <v>46650</v>
      </c>
    </row>
    <row r="408" spans="2:8" ht="16.5" x14ac:dyDescent="0.2">
      <c r="B408" s="124" t="s">
        <v>272</v>
      </c>
      <c r="C408" s="22"/>
      <c r="D408" s="22"/>
      <c r="E408" s="22"/>
      <c r="F408" s="23"/>
      <c r="G408" s="23"/>
      <c r="H408" s="119">
        <f>16500+7400</f>
        <v>23900</v>
      </c>
    </row>
    <row r="409" spans="2:8" ht="16.5" x14ac:dyDescent="0.2">
      <c r="B409" s="124" t="s">
        <v>230</v>
      </c>
      <c r="C409" s="22"/>
      <c r="D409" s="22"/>
      <c r="E409" s="22"/>
      <c r="F409" s="23"/>
      <c r="G409" s="23"/>
      <c r="H409" s="119">
        <f>26600+16354</f>
        <v>42954</v>
      </c>
    </row>
    <row r="410" spans="2:8" ht="16.5" x14ac:dyDescent="0.2">
      <c r="B410" s="124" t="s">
        <v>231</v>
      </c>
      <c r="C410" s="22"/>
      <c r="D410" s="22"/>
      <c r="E410" s="22"/>
      <c r="F410" s="23"/>
      <c r="G410" s="23"/>
      <c r="H410" s="119">
        <f>43700+18056</f>
        <v>61756</v>
      </c>
    </row>
    <row r="411" spans="2:8" ht="16.5" x14ac:dyDescent="0.2">
      <c r="B411" s="124" t="s">
        <v>252</v>
      </c>
      <c r="C411" s="22"/>
      <c r="D411" s="22"/>
      <c r="E411" s="22"/>
      <c r="F411" s="23"/>
      <c r="G411" s="23"/>
      <c r="H411" s="119">
        <f>27100+15540</f>
        <v>42640</v>
      </c>
    </row>
    <row r="412" spans="2:8" ht="16.5" x14ac:dyDescent="0.2">
      <c r="B412" s="124" t="s">
        <v>232</v>
      </c>
      <c r="C412" s="22"/>
      <c r="D412" s="22"/>
      <c r="E412" s="22"/>
      <c r="F412" s="23"/>
      <c r="G412" s="23"/>
      <c r="H412" s="119">
        <f>23300+15688</f>
        <v>38988</v>
      </c>
    </row>
    <row r="413" spans="2:8" ht="16.5" x14ac:dyDescent="0.2">
      <c r="B413" s="124" t="s">
        <v>276</v>
      </c>
      <c r="C413" s="22"/>
      <c r="D413" s="22"/>
      <c r="E413" s="22"/>
      <c r="F413" s="23"/>
      <c r="G413" s="23"/>
      <c r="H413" s="119">
        <f>7500</f>
        <v>7500</v>
      </c>
    </row>
    <row r="414" spans="2:8" ht="16.5" x14ac:dyDescent="0.2">
      <c r="B414" s="124" t="s">
        <v>233</v>
      </c>
      <c r="C414" s="22"/>
      <c r="D414" s="22"/>
      <c r="E414" s="22"/>
      <c r="F414" s="23"/>
      <c r="G414" s="23"/>
      <c r="H414" s="119">
        <f>17000+14800</f>
        <v>31800</v>
      </c>
    </row>
    <row r="415" spans="2:8" ht="16.5" x14ac:dyDescent="0.2">
      <c r="B415" s="124" t="s">
        <v>279</v>
      </c>
      <c r="C415" s="22"/>
      <c r="D415" s="22"/>
      <c r="E415" s="22"/>
      <c r="F415" s="23"/>
      <c r="G415" s="23"/>
      <c r="H415" s="119">
        <f>20500+14800</f>
        <v>35300</v>
      </c>
    </row>
    <row r="416" spans="2:8" ht="16.5" x14ac:dyDescent="0.2">
      <c r="B416" s="124" t="s">
        <v>234</v>
      </c>
      <c r="C416" s="22"/>
      <c r="D416" s="22"/>
      <c r="E416" s="22"/>
      <c r="F416" s="23"/>
      <c r="G416" s="23"/>
      <c r="H416" s="119">
        <f>40000+24864</f>
        <v>64864</v>
      </c>
    </row>
    <row r="417" spans="2:8" ht="16.5" x14ac:dyDescent="0.2">
      <c r="B417" s="124" t="s">
        <v>235</v>
      </c>
      <c r="C417" s="22"/>
      <c r="D417" s="22"/>
      <c r="E417" s="22"/>
      <c r="F417" s="23"/>
      <c r="G417" s="23"/>
      <c r="H417" s="119">
        <f>26400+19388</f>
        <v>45788</v>
      </c>
    </row>
    <row r="418" spans="2:8" ht="16.5" x14ac:dyDescent="0.2">
      <c r="B418" s="124" t="s">
        <v>270</v>
      </c>
      <c r="C418" s="22"/>
      <c r="D418" s="22"/>
      <c r="E418" s="22"/>
      <c r="F418" s="23"/>
      <c r="G418" s="23"/>
      <c r="H418" s="119">
        <f>18600+8954</f>
        <v>27554</v>
      </c>
    </row>
    <row r="419" spans="2:8" ht="16.5" x14ac:dyDescent="0.2">
      <c r="B419" s="124" t="s">
        <v>274</v>
      </c>
      <c r="C419" s="22"/>
      <c r="D419" s="22"/>
      <c r="E419" s="22"/>
      <c r="F419" s="23"/>
      <c r="G419" s="23"/>
      <c r="H419" s="119">
        <f>13100+7474</f>
        <v>20574</v>
      </c>
    </row>
    <row r="420" spans="2:8" ht="16.5" x14ac:dyDescent="0.2">
      <c r="B420" s="124" t="s">
        <v>236</v>
      </c>
      <c r="C420" s="22"/>
      <c r="D420" s="22"/>
      <c r="E420" s="22"/>
      <c r="F420" s="23"/>
      <c r="G420" s="23"/>
      <c r="H420" s="119">
        <f>28600+15096</f>
        <v>43696</v>
      </c>
    </row>
    <row r="421" spans="2:8" ht="16.5" x14ac:dyDescent="0.2">
      <c r="B421" s="124" t="s">
        <v>253</v>
      </c>
      <c r="C421" s="22"/>
      <c r="D421" s="22"/>
      <c r="E421" s="22"/>
      <c r="F421" s="23"/>
      <c r="G421" s="23"/>
      <c r="H421" s="119">
        <f>27800+14800</f>
        <v>42600</v>
      </c>
    </row>
    <row r="422" spans="2:8" ht="14.25" customHeight="1" x14ac:dyDescent="0.2">
      <c r="B422" s="29" t="s">
        <v>201</v>
      </c>
      <c r="C422" s="22">
        <v>590476</v>
      </c>
      <c r="D422" s="22">
        <v>6544</v>
      </c>
      <c r="E422" s="22"/>
      <c r="F422" s="23"/>
      <c r="G422" s="23"/>
      <c r="H422" s="50">
        <f>1346915+13000</f>
        <v>1359915</v>
      </c>
    </row>
    <row r="423" spans="2:8" ht="15" hidden="1" customHeight="1" x14ac:dyDescent="0.2">
      <c r="B423" s="18" t="s">
        <v>41</v>
      </c>
      <c r="C423" s="22"/>
      <c r="D423" s="22"/>
      <c r="E423" s="22"/>
      <c r="F423" s="23"/>
      <c r="G423" s="23"/>
      <c r="H423" s="44"/>
    </row>
    <row r="424" spans="2:8" ht="15" hidden="1" customHeight="1" x14ac:dyDescent="0.2">
      <c r="B424" s="18" t="s">
        <v>133</v>
      </c>
      <c r="C424" s="22"/>
      <c r="D424" s="22"/>
      <c r="E424" s="22"/>
      <c r="F424" s="23"/>
      <c r="G424" s="23"/>
      <c r="H424" s="44"/>
    </row>
    <row r="425" spans="2:8" ht="15" hidden="1" customHeight="1" x14ac:dyDescent="0.2">
      <c r="B425" s="98" t="s">
        <v>127</v>
      </c>
      <c r="C425" s="22"/>
      <c r="D425" s="22"/>
      <c r="E425" s="22"/>
      <c r="F425" s="23"/>
      <c r="G425" s="23"/>
      <c r="H425" s="44"/>
    </row>
    <row r="426" spans="2:8" ht="15.75" hidden="1" x14ac:dyDescent="0.2">
      <c r="B426" s="102" t="s">
        <v>150</v>
      </c>
      <c r="C426" s="22"/>
      <c r="D426" s="22"/>
      <c r="E426" s="22"/>
      <c r="F426" s="23"/>
      <c r="G426" s="23"/>
      <c r="H426" s="44"/>
    </row>
    <row r="427" spans="2:8" ht="15.75" hidden="1" x14ac:dyDescent="0.2">
      <c r="B427" s="102" t="s">
        <v>151</v>
      </c>
      <c r="C427" s="22"/>
      <c r="D427" s="22"/>
      <c r="E427" s="22"/>
      <c r="F427" s="23"/>
      <c r="G427" s="23"/>
      <c r="H427" s="44"/>
    </row>
    <row r="428" spans="2:8" ht="16.5" x14ac:dyDescent="0.2">
      <c r="B428" s="103" t="s">
        <v>19</v>
      </c>
      <c r="C428" s="67">
        <f>SUM(C429:C494)</f>
        <v>1294315</v>
      </c>
      <c r="D428" s="67">
        <f>SUM(D429:D494)</f>
        <v>1078543</v>
      </c>
      <c r="E428" s="67">
        <f>SUM(E429:E494)</f>
        <v>0</v>
      </c>
      <c r="F428" s="67">
        <f>SUM(F429:F494)</f>
        <v>0</v>
      </c>
      <c r="G428" s="67"/>
      <c r="H428" s="66">
        <f>H429+H465+H472+H481+H489+H439</f>
        <v>3027420</v>
      </c>
    </row>
    <row r="429" spans="2:8" ht="16.5" x14ac:dyDescent="0.2">
      <c r="B429" s="29" t="s">
        <v>212</v>
      </c>
      <c r="C429" s="22">
        <v>873900</v>
      </c>
      <c r="D429" s="22">
        <v>673215</v>
      </c>
      <c r="E429" s="22"/>
      <c r="F429" s="23"/>
      <c r="G429" s="23"/>
      <c r="H429" s="52">
        <f>1220243+4216+100000+320000+35000</f>
        <v>1679459</v>
      </c>
    </row>
    <row r="430" spans="2:8" ht="15.75" hidden="1" x14ac:dyDescent="0.2">
      <c r="B430" s="18" t="s">
        <v>41</v>
      </c>
      <c r="C430" s="22"/>
      <c r="D430" s="22"/>
      <c r="E430" s="22"/>
      <c r="F430" s="23"/>
      <c r="G430" s="23"/>
      <c r="H430" s="51"/>
    </row>
    <row r="431" spans="2:8" ht="15.75" hidden="1" x14ac:dyDescent="0.2">
      <c r="B431" s="18" t="s">
        <v>114</v>
      </c>
      <c r="C431" s="22"/>
      <c r="D431" s="22"/>
      <c r="E431" s="22"/>
      <c r="F431" s="23"/>
      <c r="G431" s="23"/>
      <c r="H431" s="51"/>
    </row>
    <row r="432" spans="2:8" ht="15.75" hidden="1" x14ac:dyDescent="0.2">
      <c r="B432" s="18" t="s">
        <v>131</v>
      </c>
      <c r="C432" s="22"/>
      <c r="D432" s="22"/>
      <c r="E432" s="22"/>
      <c r="F432" s="23"/>
      <c r="G432" s="23"/>
      <c r="H432" s="51"/>
    </row>
    <row r="433" spans="2:9" ht="15.75" hidden="1" x14ac:dyDescent="0.2">
      <c r="B433" s="18" t="s">
        <v>115</v>
      </c>
      <c r="C433" s="22"/>
      <c r="D433" s="22"/>
      <c r="E433" s="22"/>
      <c r="F433" s="23"/>
      <c r="G433" s="23"/>
      <c r="H433" s="51"/>
    </row>
    <row r="434" spans="2:9" ht="15.75" hidden="1" x14ac:dyDescent="0.2">
      <c r="B434" s="18" t="s">
        <v>116</v>
      </c>
      <c r="C434" s="22"/>
      <c r="D434" s="22"/>
      <c r="E434" s="22"/>
      <c r="F434" s="23"/>
      <c r="G434" s="23"/>
      <c r="H434" s="51"/>
    </row>
    <row r="435" spans="2:9" ht="15.75" hidden="1" x14ac:dyDescent="0.2">
      <c r="B435" s="102" t="s">
        <v>109</v>
      </c>
      <c r="C435" s="22"/>
      <c r="D435" s="22"/>
      <c r="E435" s="22"/>
      <c r="F435" s="23"/>
      <c r="G435" s="23"/>
      <c r="H435" s="51"/>
    </row>
    <row r="436" spans="2:9" ht="15.75" hidden="1" x14ac:dyDescent="0.2">
      <c r="B436" s="102" t="s">
        <v>168</v>
      </c>
      <c r="C436" s="22"/>
      <c r="D436" s="22"/>
      <c r="E436" s="22"/>
      <c r="F436" s="23"/>
      <c r="G436" s="23"/>
      <c r="H436" s="51"/>
    </row>
    <row r="437" spans="2:9" ht="15.75" hidden="1" x14ac:dyDescent="0.2">
      <c r="B437" s="102" t="s">
        <v>145</v>
      </c>
      <c r="C437" s="22"/>
      <c r="D437" s="22"/>
      <c r="E437" s="22"/>
      <c r="F437" s="23"/>
      <c r="G437" s="23"/>
      <c r="H437" s="51"/>
    </row>
    <row r="438" spans="2:9" ht="15.75" hidden="1" x14ac:dyDescent="0.2">
      <c r="B438" s="102" t="s">
        <v>169</v>
      </c>
      <c r="C438" s="22"/>
      <c r="D438" s="22"/>
      <c r="E438" s="22"/>
      <c r="F438" s="23"/>
      <c r="G438" s="23"/>
      <c r="H438" s="51"/>
    </row>
    <row r="439" spans="2:9" ht="18" customHeight="1" x14ac:dyDescent="0.2">
      <c r="B439" s="29" t="s">
        <v>262</v>
      </c>
      <c r="C439" s="22"/>
      <c r="D439" s="22"/>
      <c r="E439" s="22"/>
      <c r="F439" s="23"/>
      <c r="G439" s="23"/>
      <c r="H439" s="52">
        <f>539380</f>
        <v>539380</v>
      </c>
    </row>
    <row r="440" spans="2:9" ht="18" customHeight="1" x14ac:dyDescent="0.2">
      <c r="B440" s="118" t="s">
        <v>283</v>
      </c>
      <c r="C440" s="22"/>
      <c r="D440" s="22"/>
      <c r="E440" s="22"/>
      <c r="F440" s="23"/>
      <c r="G440" s="23"/>
      <c r="H440" s="52">
        <f>SUM(H441:H464)</f>
        <v>56000</v>
      </c>
    </row>
    <row r="441" spans="2:9" ht="14.25" customHeight="1" x14ac:dyDescent="0.2">
      <c r="B441" s="124" t="s">
        <v>251</v>
      </c>
      <c r="C441" s="22"/>
      <c r="D441" s="22"/>
      <c r="E441" s="22"/>
      <c r="F441" s="23"/>
      <c r="G441" s="23"/>
      <c r="H441" s="52">
        <v>1500</v>
      </c>
    </row>
    <row r="442" spans="2:9" ht="14.25" customHeight="1" x14ac:dyDescent="0.2">
      <c r="B442" s="124" t="s">
        <v>226</v>
      </c>
      <c r="C442" s="22"/>
      <c r="D442" s="22"/>
      <c r="E442" s="22"/>
      <c r="F442" s="23"/>
      <c r="G442" s="23"/>
      <c r="H442" s="52">
        <v>3000</v>
      </c>
    </row>
    <row r="443" spans="2:9" ht="15.75" customHeight="1" x14ac:dyDescent="0.2">
      <c r="B443" s="124" t="s">
        <v>260</v>
      </c>
      <c r="C443" s="22"/>
      <c r="D443" s="22"/>
      <c r="E443" s="22"/>
      <c r="F443" s="23"/>
      <c r="G443" s="23"/>
      <c r="H443" s="52">
        <v>2000</v>
      </c>
    </row>
    <row r="444" spans="2:9" ht="15" customHeight="1" x14ac:dyDescent="0.2">
      <c r="B444" s="124" t="s">
        <v>227</v>
      </c>
      <c r="C444" s="22"/>
      <c r="D444" s="22"/>
      <c r="E444" s="22"/>
      <c r="F444" s="23"/>
      <c r="G444" s="23"/>
      <c r="H444" s="52">
        <v>4000</v>
      </c>
      <c r="I444" s="83"/>
    </row>
    <row r="445" spans="2:9" ht="14.25" customHeight="1" x14ac:dyDescent="0.2">
      <c r="B445" s="124" t="s">
        <v>275</v>
      </c>
      <c r="C445" s="22"/>
      <c r="D445" s="22"/>
      <c r="E445" s="22"/>
      <c r="F445" s="23"/>
      <c r="G445" s="23"/>
      <c r="H445" s="52">
        <v>1500</v>
      </c>
    </row>
    <row r="446" spans="2:9" ht="17.25" customHeight="1" x14ac:dyDescent="0.2">
      <c r="B446" s="124" t="s">
        <v>271</v>
      </c>
      <c r="C446" s="22"/>
      <c r="D446" s="22"/>
      <c r="E446" s="22"/>
      <c r="F446" s="23"/>
      <c r="G446" s="23"/>
      <c r="H446" s="52">
        <v>1500</v>
      </c>
    </row>
    <row r="447" spans="2:9" ht="15" customHeight="1" x14ac:dyDescent="0.2">
      <c r="B447" s="124" t="s">
        <v>280</v>
      </c>
      <c r="C447" s="22"/>
      <c r="D447" s="22"/>
      <c r="E447" s="22"/>
      <c r="F447" s="23"/>
      <c r="G447" s="23"/>
      <c r="H447" s="52">
        <v>1500</v>
      </c>
    </row>
    <row r="448" spans="2:9" ht="15" customHeight="1" x14ac:dyDescent="0.2">
      <c r="B448" s="18" t="s">
        <v>228</v>
      </c>
      <c r="C448" s="22"/>
      <c r="D448" s="22"/>
      <c r="E448" s="22"/>
      <c r="F448" s="23"/>
      <c r="G448" s="23"/>
      <c r="H448" s="52">
        <v>3000</v>
      </c>
    </row>
    <row r="449" spans="2:8" ht="15" customHeight="1" x14ac:dyDescent="0.2">
      <c r="B449" s="124" t="s">
        <v>258</v>
      </c>
      <c r="C449" s="22"/>
      <c r="D449" s="22"/>
      <c r="E449" s="22"/>
      <c r="F449" s="23"/>
      <c r="G449" s="23"/>
      <c r="H449" s="52">
        <v>2000</v>
      </c>
    </row>
    <row r="450" spans="2:8" ht="15" customHeight="1" x14ac:dyDescent="0.2">
      <c r="B450" s="124" t="s">
        <v>229</v>
      </c>
      <c r="C450" s="22"/>
      <c r="D450" s="22"/>
      <c r="E450" s="22"/>
      <c r="F450" s="23"/>
      <c r="G450" s="23"/>
      <c r="H450" s="52">
        <v>3000</v>
      </c>
    </row>
    <row r="451" spans="2:8" ht="15.75" customHeight="1" x14ac:dyDescent="0.2">
      <c r="B451" s="124" t="s">
        <v>272</v>
      </c>
      <c r="C451" s="22"/>
      <c r="D451" s="22"/>
      <c r="E451" s="22"/>
      <c r="F451" s="23"/>
      <c r="G451" s="23"/>
      <c r="H451" s="52">
        <v>2000</v>
      </c>
    </row>
    <row r="452" spans="2:8" ht="15" customHeight="1" x14ac:dyDescent="0.2">
      <c r="B452" s="124" t="s">
        <v>230</v>
      </c>
      <c r="C452" s="22"/>
      <c r="D452" s="22"/>
      <c r="E452" s="22"/>
      <c r="F452" s="23"/>
      <c r="G452" s="23"/>
      <c r="H452" s="52">
        <v>2000</v>
      </c>
    </row>
    <row r="453" spans="2:8" ht="15.75" customHeight="1" x14ac:dyDescent="0.2">
      <c r="B453" s="124" t="s">
        <v>231</v>
      </c>
      <c r="C453" s="22"/>
      <c r="D453" s="22"/>
      <c r="E453" s="22"/>
      <c r="F453" s="23"/>
      <c r="G453" s="23"/>
      <c r="H453" s="52">
        <v>2000</v>
      </c>
    </row>
    <row r="454" spans="2:8" ht="16.5" customHeight="1" x14ac:dyDescent="0.2">
      <c r="B454" s="124" t="s">
        <v>252</v>
      </c>
      <c r="C454" s="22"/>
      <c r="D454" s="22"/>
      <c r="E454" s="22"/>
      <c r="F454" s="23"/>
      <c r="G454" s="23"/>
      <c r="H454" s="52">
        <v>2000</v>
      </c>
    </row>
    <row r="455" spans="2:8" ht="14.25" customHeight="1" x14ac:dyDescent="0.2">
      <c r="B455" s="124" t="s">
        <v>232</v>
      </c>
      <c r="C455" s="22"/>
      <c r="D455" s="22"/>
      <c r="E455" s="22"/>
      <c r="F455" s="23"/>
      <c r="G455" s="23"/>
      <c r="H455" s="52">
        <v>3000</v>
      </c>
    </row>
    <row r="456" spans="2:8" ht="16.5" customHeight="1" x14ac:dyDescent="0.2">
      <c r="B456" s="124" t="s">
        <v>276</v>
      </c>
      <c r="C456" s="22"/>
      <c r="D456" s="22"/>
      <c r="E456" s="22"/>
      <c r="F456" s="23"/>
      <c r="G456" s="23"/>
      <c r="H456" s="52">
        <v>1500</v>
      </c>
    </row>
    <row r="457" spans="2:8" ht="15.75" customHeight="1" x14ac:dyDescent="0.2">
      <c r="B457" s="124" t="s">
        <v>233</v>
      </c>
      <c r="C457" s="22"/>
      <c r="D457" s="22"/>
      <c r="E457" s="22"/>
      <c r="F457" s="23"/>
      <c r="G457" s="23"/>
      <c r="H457" s="52">
        <v>2000</v>
      </c>
    </row>
    <row r="458" spans="2:8" ht="16.5" customHeight="1" x14ac:dyDescent="0.2">
      <c r="B458" s="124" t="s">
        <v>279</v>
      </c>
      <c r="C458" s="22"/>
      <c r="D458" s="22"/>
      <c r="E458" s="22"/>
      <c r="F458" s="23"/>
      <c r="G458" s="23"/>
      <c r="H458" s="52">
        <v>2000</v>
      </c>
    </row>
    <row r="459" spans="2:8" ht="15" customHeight="1" x14ac:dyDescent="0.2">
      <c r="B459" s="124" t="s">
        <v>234</v>
      </c>
      <c r="C459" s="22"/>
      <c r="D459" s="22"/>
      <c r="E459" s="22"/>
      <c r="F459" s="23"/>
      <c r="G459" s="23"/>
      <c r="H459" s="52">
        <v>4000</v>
      </c>
    </row>
    <row r="460" spans="2:8" ht="16.5" customHeight="1" x14ac:dyDescent="0.2">
      <c r="B460" s="124" t="s">
        <v>235</v>
      </c>
      <c r="C460" s="22"/>
      <c r="D460" s="22"/>
      <c r="E460" s="22"/>
      <c r="F460" s="23"/>
      <c r="G460" s="23"/>
      <c r="H460" s="52">
        <v>3000</v>
      </c>
    </row>
    <row r="461" spans="2:8" ht="15" customHeight="1" x14ac:dyDescent="0.2">
      <c r="B461" s="124" t="s">
        <v>270</v>
      </c>
      <c r="C461" s="22"/>
      <c r="D461" s="22"/>
      <c r="E461" s="22"/>
      <c r="F461" s="23"/>
      <c r="G461" s="23"/>
      <c r="H461" s="52">
        <v>2000</v>
      </c>
    </row>
    <row r="462" spans="2:8" ht="16.5" customHeight="1" x14ac:dyDescent="0.2">
      <c r="B462" s="124" t="s">
        <v>274</v>
      </c>
      <c r="C462" s="22"/>
      <c r="D462" s="22"/>
      <c r="E462" s="22"/>
      <c r="F462" s="23"/>
      <c r="G462" s="23"/>
      <c r="H462" s="52">
        <v>1500</v>
      </c>
    </row>
    <row r="463" spans="2:8" ht="16.5" customHeight="1" x14ac:dyDescent="0.2">
      <c r="B463" s="124" t="s">
        <v>236</v>
      </c>
      <c r="C463" s="22"/>
      <c r="D463" s="22"/>
      <c r="E463" s="22"/>
      <c r="F463" s="23"/>
      <c r="G463" s="23"/>
      <c r="H463" s="52">
        <v>4000</v>
      </c>
    </row>
    <row r="464" spans="2:8" ht="16.5" customHeight="1" x14ac:dyDescent="0.2">
      <c r="B464" s="124" t="s">
        <v>253</v>
      </c>
      <c r="C464" s="22"/>
      <c r="D464" s="22"/>
      <c r="E464" s="22"/>
      <c r="F464" s="23"/>
      <c r="G464" s="23"/>
      <c r="H464" s="52">
        <v>2000</v>
      </c>
    </row>
    <row r="465" spans="2:8" ht="15.75" customHeight="1" x14ac:dyDescent="0.2">
      <c r="B465" s="92" t="s">
        <v>21</v>
      </c>
      <c r="C465" s="22"/>
      <c r="D465" s="22"/>
      <c r="E465" s="22"/>
      <c r="F465" s="23"/>
      <c r="G465" s="23"/>
      <c r="H465" s="51">
        <f>265500</f>
        <v>265500</v>
      </c>
    </row>
    <row r="466" spans="2:8" ht="15.75" hidden="1" x14ac:dyDescent="0.2">
      <c r="B466" s="18" t="s">
        <v>41</v>
      </c>
      <c r="C466" s="22"/>
      <c r="D466" s="22"/>
      <c r="E466" s="22"/>
      <c r="F466" s="23"/>
      <c r="G466" s="23"/>
      <c r="H466" s="51"/>
    </row>
    <row r="467" spans="2:8" ht="15.75" hidden="1" x14ac:dyDescent="0.2">
      <c r="B467" s="18" t="s">
        <v>123</v>
      </c>
      <c r="C467" s="22"/>
      <c r="D467" s="22"/>
      <c r="E467" s="22"/>
      <c r="F467" s="23"/>
      <c r="G467" s="23"/>
      <c r="H467" s="51"/>
    </row>
    <row r="468" spans="2:8" ht="15.75" hidden="1" x14ac:dyDescent="0.2">
      <c r="B468" s="18" t="s">
        <v>124</v>
      </c>
      <c r="C468" s="22"/>
      <c r="D468" s="22"/>
      <c r="E468" s="22"/>
      <c r="F468" s="23"/>
      <c r="G468" s="23"/>
      <c r="H468" s="51"/>
    </row>
    <row r="469" spans="2:8" ht="15.75" hidden="1" x14ac:dyDescent="0.2">
      <c r="B469" s="18" t="s">
        <v>125</v>
      </c>
      <c r="C469" s="22"/>
      <c r="D469" s="22"/>
      <c r="E469" s="22"/>
      <c r="F469" s="23"/>
      <c r="G469" s="23"/>
      <c r="H469" s="51"/>
    </row>
    <row r="470" spans="2:8" ht="15.75" hidden="1" x14ac:dyDescent="0.2">
      <c r="B470" s="18" t="s">
        <v>126</v>
      </c>
      <c r="C470" s="22"/>
      <c r="D470" s="22"/>
      <c r="E470" s="22"/>
      <c r="F470" s="23"/>
      <c r="G470" s="23"/>
      <c r="H470" s="51"/>
    </row>
    <row r="471" spans="2:8" ht="15" hidden="1" x14ac:dyDescent="0.2">
      <c r="B471" s="93" t="s">
        <v>199</v>
      </c>
      <c r="C471" s="22"/>
      <c r="D471" s="22"/>
      <c r="E471" s="22"/>
      <c r="F471" s="23"/>
      <c r="G471" s="23"/>
      <c r="H471" s="76"/>
    </row>
    <row r="472" spans="2:8" ht="16.5" x14ac:dyDescent="0.2">
      <c r="B472" s="29" t="s">
        <v>3</v>
      </c>
      <c r="C472" s="22">
        <v>131976</v>
      </c>
      <c r="D472" s="22">
        <v>123545</v>
      </c>
      <c r="E472" s="22"/>
      <c r="F472" s="23"/>
      <c r="G472" s="23"/>
      <c r="H472" s="51">
        <f>84656+1060+17546+61061+20000</f>
        <v>184323</v>
      </c>
    </row>
    <row r="473" spans="2:8" ht="15.75" hidden="1" x14ac:dyDescent="0.2">
      <c r="B473" s="18" t="s">
        <v>41</v>
      </c>
      <c r="C473" s="22"/>
      <c r="D473" s="22"/>
      <c r="E473" s="22"/>
      <c r="F473" s="23"/>
      <c r="G473" s="23"/>
      <c r="H473" s="51"/>
    </row>
    <row r="474" spans="2:8" ht="15.75" hidden="1" x14ac:dyDescent="0.2">
      <c r="B474" s="18" t="s">
        <v>87</v>
      </c>
      <c r="C474" s="22"/>
      <c r="D474" s="22"/>
      <c r="E474" s="22"/>
      <c r="F474" s="23"/>
      <c r="G474" s="23"/>
      <c r="H474" s="51"/>
    </row>
    <row r="475" spans="2:8" ht="15.75" hidden="1" x14ac:dyDescent="0.2">
      <c r="B475" s="18" t="s">
        <v>94</v>
      </c>
      <c r="C475" s="22"/>
      <c r="D475" s="22"/>
      <c r="E475" s="22"/>
      <c r="F475" s="23"/>
      <c r="G475" s="23"/>
      <c r="H475" s="51"/>
    </row>
    <row r="476" spans="2:8" ht="15.75" hidden="1" x14ac:dyDescent="0.2">
      <c r="B476" s="18" t="s">
        <v>95</v>
      </c>
      <c r="C476" s="22"/>
      <c r="D476" s="22"/>
      <c r="E476" s="22"/>
      <c r="F476" s="23"/>
      <c r="G476" s="23"/>
      <c r="H476" s="51"/>
    </row>
    <row r="477" spans="2:8" ht="15.75" hidden="1" x14ac:dyDescent="0.2">
      <c r="B477" s="18" t="s">
        <v>71</v>
      </c>
      <c r="C477" s="22"/>
      <c r="D477" s="22"/>
      <c r="E477" s="22"/>
      <c r="F477" s="23"/>
      <c r="G477" s="23"/>
      <c r="H477" s="51"/>
    </row>
    <row r="478" spans="2:8" ht="15.75" hidden="1" x14ac:dyDescent="0.2">
      <c r="B478" s="102" t="s">
        <v>88</v>
      </c>
      <c r="C478" s="22"/>
      <c r="D478" s="22"/>
      <c r="E478" s="22"/>
      <c r="F478" s="23"/>
      <c r="G478" s="23"/>
      <c r="H478" s="51"/>
    </row>
    <row r="479" spans="2:8" ht="15.75" hidden="1" x14ac:dyDescent="0.2">
      <c r="B479" s="102" t="s">
        <v>144</v>
      </c>
      <c r="C479" s="22"/>
      <c r="D479" s="22"/>
      <c r="E479" s="22"/>
      <c r="F479" s="23"/>
      <c r="G479" s="23"/>
      <c r="H479" s="51"/>
    </row>
    <row r="480" spans="2:8" ht="15.75" hidden="1" x14ac:dyDescent="0.2">
      <c r="B480" s="102" t="s">
        <v>176</v>
      </c>
      <c r="C480" s="22"/>
      <c r="D480" s="22"/>
      <c r="E480" s="22"/>
      <c r="F480" s="23"/>
      <c r="G480" s="23"/>
      <c r="H480" s="51"/>
    </row>
    <row r="481" spans="2:8" ht="15.75" customHeight="1" x14ac:dyDescent="0.2">
      <c r="B481" s="29" t="s">
        <v>4</v>
      </c>
      <c r="C481" s="22">
        <v>112143</v>
      </c>
      <c r="D481" s="22">
        <v>106237</v>
      </c>
      <c r="E481" s="22"/>
      <c r="F481" s="23"/>
      <c r="G481" s="23"/>
      <c r="H481" s="51">
        <f>155870+1952+32306+140073+80</f>
        <v>330281</v>
      </c>
    </row>
    <row r="482" spans="2:8" ht="0.75" hidden="1" customHeight="1" x14ac:dyDescent="0.2">
      <c r="B482" s="18" t="s">
        <v>41</v>
      </c>
      <c r="C482" s="22"/>
      <c r="D482" s="22"/>
      <c r="E482" s="22"/>
      <c r="F482" s="23"/>
      <c r="G482" s="23"/>
      <c r="H482" s="44"/>
    </row>
    <row r="483" spans="2:8" ht="15.75" hidden="1" x14ac:dyDescent="0.2">
      <c r="B483" s="18" t="s">
        <v>51</v>
      </c>
      <c r="C483" s="22"/>
      <c r="D483" s="22"/>
      <c r="E483" s="22"/>
      <c r="F483" s="23"/>
      <c r="G483" s="23"/>
      <c r="H483" s="44"/>
    </row>
    <row r="484" spans="2:8" ht="15.75" hidden="1" x14ac:dyDescent="0.2">
      <c r="B484" s="18" t="s">
        <v>49</v>
      </c>
      <c r="C484" s="22"/>
      <c r="D484" s="22"/>
      <c r="E484" s="22"/>
      <c r="F484" s="23"/>
      <c r="G484" s="23"/>
      <c r="H484" s="44"/>
    </row>
    <row r="485" spans="2:8" ht="15.75" hidden="1" x14ac:dyDescent="0.2">
      <c r="B485" s="18" t="s">
        <v>50</v>
      </c>
      <c r="C485" s="22"/>
      <c r="D485" s="22"/>
      <c r="E485" s="22"/>
      <c r="F485" s="23"/>
      <c r="G485" s="23"/>
      <c r="H485" s="44"/>
    </row>
    <row r="486" spans="2:8" ht="15.75" hidden="1" x14ac:dyDescent="0.2">
      <c r="B486" s="18" t="s">
        <v>132</v>
      </c>
      <c r="C486" s="22"/>
      <c r="D486" s="22"/>
      <c r="E486" s="22"/>
      <c r="F486" s="23"/>
      <c r="G486" s="23"/>
      <c r="H486" s="44"/>
    </row>
    <row r="487" spans="2:8" ht="15.75" hidden="1" x14ac:dyDescent="0.2">
      <c r="B487" s="102" t="s">
        <v>144</v>
      </c>
      <c r="C487" s="22"/>
      <c r="D487" s="22"/>
      <c r="E487" s="22"/>
      <c r="F487" s="23"/>
      <c r="G487" s="23"/>
      <c r="H487" s="44"/>
    </row>
    <row r="488" spans="2:8" ht="15.75" hidden="1" x14ac:dyDescent="0.2">
      <c r="B488" s="102" t="s">
        <v>152</v>
      </c>
      <c r="C488" s="22"/>
      <c r="D488" s="22"/>
      <c r="E488" s="22"/>
      <c r="F488" s="23"/>
      <c r="G488" s="23"/>
      <c r="H488" s="44"/>
    </row>
    <row r="489" spans="2:8" ht="16.5" x14ac:dyDescent="0.2">
      <c r="B489" s="29" t="s">
        <v>248</v>
      </c>
      <c r="C489" s="22">
        <v>176296</v>
      </c>
      <c r="D489" s="22">
        <v>175546</v>
      </c>
      <c r="E489" s="22"/>
      <c r="F489" s="23"/>
      <c r="G489" s="23"/>
      <c r="H489" s="47">
        <f>12129+152+2514+13152+530</f>
        <v>28477</v>
      </c>
    </row>
    <row r="490" spans="2:8" ht="15.75" hidden="1" x14ac:dyDescent="0.2">
      <c r="B490" s="18" t="s">
        <v>41</v>
      </c>
      <c r="C490" s="22"/>
      <c r="D490" s="22"/>
      <c r="E490" s="22"/>
      <c r="F490" s="23"/>
      <c r="G490" s="23"/>
      <c r="H490" s="44"/>
    </row>
    <row r="491" spans="2:8" ht="15.75" hidden="1" x14ac:dyDescent="0.2">
      <c r="B491" s="18" t="s">
        <v>89</v>
      </c>
      <c r="C491" s="22"/>
      <c r="D491" s="22"/>
      <c r="E491" s="22"/>
      <c r="F491" s="23"/>
      <c r="G491" s="23"/>
      <c r="H491" s="44"/>
    </row>
    <row r="492" spans="2:8" ht="15.75" hidden="1" x14ac:dyDescent="0.2">
      <c r="B492" s="18" t="s">
        <v>90</v>
      </c>
      <c r="C492" s="22"/>
      <c r="D492" s="22"/>
      <c r="E492" s="22"/>
      <c r="F492" s="23"/>
      <c r="G492" s="23"/>
      <c r="H492" s="44"/>
    </row>
    <row r="493" spans="2:8" ht="15.75" hidden="1" x14ac:dyDescent="0.2">
      <c r="B493" s="18" t="s">
        <v>91</v>
      </c>
      <c r="C493" s="22"/>
      <c r="D493" s="22"/>
      <c r="E493" s="22"/>
      <c r="F493" s="23"/>
      <c r="G493" s="23"/>
      <c r="H493" s="44"/>
    </row>
    <row r="494" spans="2:8" ht="15.75" hidden="1" x14ac:dyDescent="0.2">
      <c r="B494" s="18" t="s">
        <v>117</v>
      </c>
      <c r="C494" s="22"/>
      <c r="D494" s="22"/>
      <c r="E494" s="22"/>
      <c r="F494" s="23"/>
      <c r="G494" s="23"/>
      <c r="H494" s="44"/>
    </row>
    <row r="495" spans="2:8" ht="15.75" hidden="1" x14ac:dyDescent="0.2">
      <c r="B495" s="18" t="s">
        <v>150</v>
      </c>
      <c r="C495" s="22"/>
      <c r="D495" s="22"/>
      <c r="E495" s="22"/>
      <c r="F495" s="23"/>
      <c r="G495" s="23"/>
      <c r="H495" s="44"/>
    </row>
    <row r="496" spans="2:8" ht="15.75" hidden="1" x14ac:dyDescent="0.2">
      <c r="B496" s="18" t="s">
        <v>153</v>
      </c>
      <c r="C496" s="22"/>
      <c r="D496" s="22"/>
      <c r="E496" s="22"/>
      <c r="F496" s="23"/>
      <c r="G496" s="23"/>
      <c r="H496" s="44"/>
    </row>
    <row r="497" spans="1:252" ht="15.75" hidden="1" x14ac:dyDescent="0.2">
      <c r="B497" s="18" t="s">
        <v>158</v>
      </c>
      <c r="C497" s="22"/>
      <c r="D497" s="22"/>
      <c r="E497" s="22"/>
      <c r="F497" s="23"/>
      <c r="G497" s="23"/>
      <c r="H497" s="44"/>
    </row>
    <row r="498" spans="1:252" ht="16.5" x14ac:dyDescent="0.2">
      <c r="B498" s="103" t="s">
        <v>22</v>
      </c>
      <c r="C498" s="67">
        <f>SUM(C499:C548)</f>
        <v>2099067</v>
      </c>
      <c r="D498" s="67">
        <f>SUM(D499:D548)</f>
        <v>1789289</v>
      </c>
      <c r="E498" s="67">
        <f>SUM(E499:E548)</f>
        <v>0</v>
      </c>
      <c r="F498" s="67">
        <f>SUM(F499:F548)</f>
        <v>0</v>
      </c>
      <c r="G498" s="67"/>
      <c r="H498" s="66">
        <f>H499+H509+H514+H520+H521+H532+H541+H540</f>
        <v>6473056</v>
      </c>
    </row>
    <row r="499" spans="1:252" ht="16.5" x14ac:dyDescent="0.2">
      <c r="B499" s="29" t="s">
        <v>213</v>
      </c>
      <c r="C499" s="22">
        <v>550000</v>
      </c>
      <c r="D499" s="22">
        <v>479172</v>
      </c>
      <c r="E499" s="22"/>
      <c r="F499" s="23"/>
      <c r="G499" s="23"/>
      <c r="H499" s="51">
        <f>2123561</f>
        <v>2123561</v>
      </c>
    </row>
    <row r="500" spans="1:252" ht="15.75" hidden="1" x14ac:dyDescent="0.2">
      <c r="B500" s="18" t="s">
        <v>41</v>
      </c>
      <c r="C500" s="22"/>
      <c r="D500" s="22"/>
      <c r="E500" s="22"/>
      <c r="F500" s="23"/>
      <c r="G500" s="23"/>
      <c r="H500" s="51"/>
    </row>
    <row r="501" spans="1:252" ht="15.75" hidden="1" x14ac:dyDescent="0.2">
      <c r="B501" s="18" t="s">
        <v>64</v>
      </c>
      <c r="C501" s="22"/>
      <c r="D501" s="22"/>
      <c r="E501" s="22"/>
      <c r="F501" s="23"/>
      <c r="G501" s="23"/>
      <c r="H501" s="51"/>
    </row>
    <row r="502" spans="1:252" ht="15.75" hidden="1" x14ac:dyDescent="0.2">
      <c r="B502" s="18" t="s">
        <v>65</v>
      </c>
      <c r="C502" s="22"/>
      <c r="D502" s="22"/>
      <c r="E502" s="22"/>
      <c r="F502" s="23"/>
      <c r="G502" s="23"/>
      <c r="H502" s="51"/>
    </row>
    <row r="503" spans="1:252" ht="15.75" hidden="1" x14ac:dyDescent="0.2">
      <c r="B503" s="18" t="s">
        <v>66</v>
      </c>
      <c r="C503" s="22"/>
      <c r="D503" s="22"/>
      <c r="E503" s="22"/>
      <c r="F503" s="23"/>
      <c r="G503" s="23"/>
      <c r="H503" s="51"/>
    </row>
    <row r="504" spans="1:252" ht="15.75" hidden="1" x14ac:dyDescent="0.2">
      <c r="B504" s="18" t="s">
        <v>67</v>
      </c>
      <c r="C504" s="22"/>
      <c r="D504" s="22"/>
      <c r="E504" s="22"/>
      <c r="F504" s="23"/>
      <c r="G504" s="23"/>
      <c r="H504" s="51"/>
    </row>
    <row r="505" spans="1:252" ht="15.75" hidden="1" x14ac:dyDescent="0.2">
      <c r="A505" s="24" t="s">
        <v>45</v>
      </c>
      <c r="B505" s="102" t="s">
        <v>68</v>
      </c>
      <c r="C505" s="24" t="s">
        <v>45</v>
      </c>
      <c r="D505" s="24" t="s">
        <v>45</v>
      </c>
      <c r="E505" s="24" t="s">
        <v>45</v>
      </c>
      <c r="F505" s="24" t="s">
        <v>45</v>
      </c>
      <c r="G505" s="24" t="s">
        <v>45</v>
      </c>
      <c r="H505" s="53"/>
      <c r="I505" s="40"/>
      <c r="J505" s="40"/>
      <c r="K505" s="40"/>
      <c r="L505" s="40"/>
      <c r="M505" s="40"/>
      <c r="N505" s="39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 t="s">
        <v>45</v>
      </c>
      <c r="AI505" s="24" t="s">
        <v>45</v>
      </c>
      <c r="AJ505" s="24" t="s">
        <v>45</v>
      </c>
      <c r="AK505" s="24" t="s">
        <v>45</v>
      </c>
      <c r="AL505" s="24" t="s">
        <v>45</v>
      </c>
      <c r="AM505" s="24" t="s">
        <v>45</v>
      </c>
      <c r="AN505" s="24" t="s">
        <v>45</v>
      </c>
      <c r="AO505" s="24" t="s">
        <v>45</v>
      </c>
      <c r="AP505" s="24" t="s">
        <v>45</v>
      </c>
      <c r="AQ505" s="24" t="s">
        <v>45</v>
      </c>
      <c r="AR505" s="24" t="s">
        <v>45</v>
      </c>
      <c r="AS505" s="24" t="s">
        <v>45</v>
      </c>
      <c r="AT505" s="24" t="s">
        <v>45</v>
      </c>
      <c r="AU505" s="24" t="s">
        <v>45</v>
      </c>
      <c r="AV505" s="24" t="s">
        <v>45</v>
      </c>
      <c r="AW505" s="24" t="s">
        <v>45</v>
      </c>
      <c r="AX505" s="24" t="s">
        <v>45</v>
      </c>
      <c r="AY505" s="24" t="s">
        <v>45</v>
      </c>
      <c r="AZ505" s="24" t="s">
        <v>45</v>
      </c>
      <c r="BA505" s="24" t="s">
        <v>45</v>
      </c>
      <c r="BB505" s="24" t="s">
        <v>45</v>
      </c>
      <c r="BC505" s="24" t="s">
        <v>45</v>
      </c>
      <c r="BD505" s="24" t="s">
        <v>45</v>
      </c>
      <c r="BE505" s="24" t="s">
        <v>45</v>
      </c>
      <c r="BF505" s="24" t="s">
        <v>45</v>
      </c>
      <c r="BG505" s="24" t="s">
        <v>45</v>
      </c>
      <c r="BH505" s="24" t="s">
        <v>45</v>
      </c>
      <c r="BI505" s="24" t="s">
        <v>45</v>
      </c>
      <c r="BJ505" s="24" t="s">
        <v>45</v>
      </c>
      <c r="BK505" s="24" t="s">
        <v>45</v>
      </c>
      <c r="BL505" s="24" t="s">
        <v>45</v>
      </c>
      <c r="BM505" s="24" t="s">
        <v>45</v>
      </c>
      <c r="BN505" s="24" t="s">
        <v>45</v>
      </c>
      <c r="BO505" s="24" t="s">
        <v>45</v>
      </c>
      <c r="BP505" s="24" t="s">
        <v>45</v>
      </c>
      <c r="BQ505" s="24" t="s">
        <v>45</v>
      </c>
      <c r="BR505" s="24" t="s">
        <v>45</v>
      </c>
      <c r="BS505" s="24" t="s">
        <v>45</v>
      </c>
      <c r="BT505" s="24" t="s">
        <v>45</v>
      </c>
      <c r="BU505" s="24" t="s">
        <v>45</v>
      </c>
      <c r="BV505" s="24" t="s">
        <v>45</v>
      </c>
      <c r="BW505" s="24" t="s">
        <v>45</v>
      </c>
      <c r="BX505" s="24" t="s">
        <v>45</v>
      </c>
      <c r="BY505" s="24" t="s">
        <v>45</v>
      </c>
      <c r="BZ505" s="24" t="s">
        <v>45</v>
      </c>
      <c r="CA505" s="24" t="s">
        <v>45</v>
      </c>
      <c r="CB505" s="24" t="s">
        <v>45</v>
      </c>
      <c r="CC505" s="24" t="s">
        <v>45</v>
      </c>
      <c r="CD505" s="24" t="s">
        <v>45</v>
      </c>
      <c r="CE505" s="24" t="s">
        <v>45</v>
      </c>
      <c r="CF505" s="24" t="s">
        <v>45</v>
      </c>
      <c r="CG505" s="24" t="s">
        <v>45</v>
      </c>
      <c r="CH505" s="24" t="s">
        <v>45</v>
      </c>
      <c r="CI505" s="24" t="s">
        <v>45</v>
      </c>
      <c r="CJ505" s="24" t="s">
        <v>45</v>
      </c>
      <c r="CK505" s="24" t="s">
        <v>45</v>
      </c>
      <c r="CL505" s="24" t="s">
        <v>45</v>
      </c>
      <c r="CM505" s="24" t="s">
        <v>45</v>
      </c>
      <c r="CN505" s="24" t="s">
        <v>45</v>
      </c>
      <c r="CO505" s="24" t="s">
        <v>45</v>
      </c>
      <c r="CP505" s="24" t="s">
        <v>45</v>
      </c>
      <c r="CQ505" s="24" t="s">
        <v>45</v>
      </c>
      <c r="CR505" s="24" t="s">
        <v>45</v>
      </c>
      <c r="CS505" s="24" t="s">
        <v>45</v>
      </c>
      <c r="CT505" s="24" t="s">
        <v>45</v>
      </c>
      <c r="CU505" s="24" t="s">
        <v>45</v>
      </c>
      <c r="CV505" s="24" t="s">
        <v>45</v>
      </c>
      <c r="CW505" s="24" t="s">
        <v>45</v>
      </c>
      <c r="CX505" s="24" t="s">
        <v>45</v>
      </c>
      <c r="CY505" s="24" t="s">
        <v>45</v>
      </c>
      <c r="CZ505" s="24" t="s">
        <v>45</v>
      </c>
      <c r="DA505" s="24" t="s">
        <v>45</v>
      </c>
      <c r="DB505" s="24" t="s">
        <v>45</v>
      </c>
      <c r="DC505" s="24" t="s">
        <v>45</v>
      </c>
      <c r="DD505" s="24" t="s">
        <v>45</v>
      </c>
      <c r="DE505" s="24" t="s">
        <v>45</v>
      </c>
      <c r="DF505" s="24" t="s">
        <v>45</v>
      </c>
      <c r="DG505" s="24" t="s">
        <v>45</v>
      </c>
      <c r="DH505" s="24" t="s">
        <v>45</v>
      </c>
      <c r="DI505" s="24" t="s">
        <v>45</v>
      </c>
      <c r="DJ505" s="24" t="s">
        <v>45</v>
      </c>
      <c r="DK505" s="24" t="s">
        <v>45</v>
      </c>
      <c r="DL505" s="24" t="s">
        <v>45</v>
      </c>
      <c r="DM505" s="24" t="s">
        <v>45</v>
      </c>
      <c r="DN505" s="24" t="s">
        <v>45</v>
      </c>
      <c r="DO505" s="24" t="s">
        <v>45</v>
      </c>
      <c r="DP505" s="24" t="s">
        <v>45</v>
      </c>
      <c r="DQ505" s="24" t="s">
        <v>45</v>
      </c>
      <c r="DR505" s="24" t="s">
        <v>45</v>
      </c>
      <c r="DS505" s="24" t="s">
        <v>45</v>
      </c>
      <c r="DT505" s="24" t="s">
        <v>45</v>
      </c>
      <c r="DU505" s="24" t="s">
        <v>45</v>
      </c>
      <c r="DV505" s="24" t="s">
        <v>45</v>
      </c>
      <c r="DW505" s="24" t="s">
        <v>45</v>
      </c>
      <c r="DX505" s="24" t="s">
        <v>45</v>
      </c>
      <c r="DY505" s="24" t="s">
        <v>45</v>
      </c>
      <c r="DZ505" s="24" t="s">
        <v>45</v>
      </c>
      <c r="EA505" s="24" t="s">
        <v>45</v>
      </c>
      <c r="EB505" s="24" t="s">
        <v>45</v>
      </c>
      <c r="EC505" s="24" t="s">
        <v>45</v>
      </c>
      <c r="ED505" s="24" t="s">
        <v>45</v>
      </c>
      <c r="EE505" s="24" t="s">
        <v>45</v>
      </c>
      <c r="EF505" s="24" t="s">
        <v>45</v>
      </c>
      <c r="EG505" s="24" t="s">
        <v>45</v>
      </c>
      <c r="EH505" s="24" t="s">
        <v>45</v>
      </c>
      <c r="EI505" s="24" t="s">
        <v>45</v>
      </c>
      <c r="EJ505" s="24" t="s">
        <v>45</v>
      </c>
      <c r="EK505" s="24" t="s">
        <v>45</v>
      </c>
      <c r="EL505" s="24" t="s">
        <v>45</v>
      </c>
      <c r="EM505" s="24" t="s">
        <v>45</v>
      </c>
      <c r="EN505" s="24" t="s">
        <v>45</v>
      </c>
      <c r="EO505" s="24" t="s">
        <v>45</v>
      </c>
      <c r="EP505" s="24" t="s">
        <v>45</v>
      </c>
      <c r="EQ505" s="24" t="s">
        <v>45</v>
      </c>
      <c r="ER505" s="24" t="s">
        <v>45</v>
      </c>
      <c r="ES505" s="24" t="s">
        <v>45</v>
      </c>
      <c r="ET505" s="24" t="s">
        <v>45</v>
      </c>
      <c r="EU505" s="24" t="s">
        <v>45</v>
      </c>
      <c r="EV505" s="24" t="s">
        <v>45</v>
      </c>
      <c r="EW505" s="24" t="s">
        <v>45</v>
      </c>
      <c r="EX505" s="24" t="s">
        <v>45</v>
      </c>
      <c r="EY505" s="24" t="s">
        <v>45</v>
      </c>
      <c r="EZ505" s="24" t="s">
        <v>45</v>
      </c>
      <c r="FA505" s="24" t="s">
        <v>45</v>
      </c>
      <c r="FB505" s="24" t="s">
        <v>45</v>
      </c>
      <c r="FC505" s="24" t="s">
        <v>45</v>
      </c>
      <c r="FD505" s="24" t="s">
        <v>45</v>
      </c>
      <c r="FE505" s="24" t="s">
        <v>45</v>
      </c>
      <c r="FF505" s="24" t="s">
        <v>45</v>
      </c>
      <c r="FG505" s="24" t="s">
        <v>45</v>
      </c>
      <c r="FH505" s="24" t="s">
        <v>45</v>
      </c>
      <c r="FI505" s="24" t="s">
        <v>45</v>
      </c>
      <c r="FJ505" s="24" t="s">
        <v>45</v>
      </c>
      <c r="FK505" s="24" t="s">
        <v>45</v>
      </c>
      <c r="FL505" s="24" t="s">
        <v>45</v>
      </c>
      <c r="FM505" s="24" t="s">
        <v>45</v>
      </c>
      <c r="FN505" s="24" t="s">
        <v>45</v>
      </c>
      <c r="FO505" s="24" t="s">
        <v>45</v>
      </c>
      <c r="FP505" s="24" t="s">
        <v>45</v>
      </c>
      <c r="FQ505" s="24" t="s">
        <v>45</v>
      </c>
      <c r="FR505" s="24" t="s">
        <v>45</v>
      </c>
      <c r="FS505" s="24" t="s">
        <v>45</v>
      </c>
      <c r="FT505" s="24" t="s">
        <v>45</v>
      </c>
      <c r="FU505" s="24" t="s">
        <v>45</v>
      </c>
      <c r="FV505" s="24" t="s">
        <v>45</v>
      </c>
      <c r="FW505" s="24" t="s">
        <v>45</v>
      </c>
      <c r="FX505" s="24" t="s">
        <v>45</v>
      </c>
      <c r="FY505" s="24" t="s">
        <v>45</v>
      </c>
      <c r="FZ505" s="24" t="s">
        <v>45</v>
      </c>
      <c r="GA505" s="24" t="s">
        <v>45</v>
      </c>
      <c r="GB505" s="24" t="s">
        <v>45</v>
      </c>
      <c r="GC505" s="24" t="s">
        <v>45</v>
      </c>
      <c r="GD505" s="24" t="s">
        <v>45</v>
      </c>
      <c r="GE505" s="24" t="s">
        <v>45</v>
      </c>
      <c r="GF505" s="24" t="s">
        <v>45</v>
      </c>
      <c r="GG505" s="24" t="s">
        <v>45</v>
      </c>
      <c r="GH505" s="24" t="s">
        <v>45</v>
      </c>
      <c r="GI505" s="24" t="s">
        <v>45</v>
      </c>
      <c r="GJ505" s="24" t="s">
        <v>45</v>
      </c>
      <c r="GK505" s="24" t="s">
        <v>45</v>
      </c>
      <c r="GL505" s="24" t="s">
        <v>45</v>
      </c>
      <c r="GM505" s="24" t="s">
        <v>45</v>
      </c>
      <c r="GN505" s="24" t="s">
        <v>45</v>
      </c>
      <c r="GO505" s="24" t="s">
        <v>45</v>
      </c>
      <c r="GP505" s="24" t="s">
        <v>45</v>
      </c>
      <c r="GQ505" s="24" t="s">
        <v>45</v>
      </c>
      <c r="GR505" s="24" t="s">
        <v>45</v>
      </c>
      <c r="GS505" s="24" t="s">
        <v>45</v>
      </c>
      <c r="GT505" s="24" t="s">
        <v>45</v>
      </c>
      <c r="GU505" s="24" t="s">
        <v>45</v>
      </c>
      <c r="GV505" s="24" t="s">
        <v>45</v>
      </c>
      <c r="GW505" s="24" t="s">
        <v>45</v>
      </c>
      <c r="GX505" s="24" t="s">
        <v>45</v>
      </c>
      <c r="GY505" s="24" t="s">
        <v>45</v>
      </c>
      <c r="GZ505" s="24" t="s">
        <v>45</v>
      </c>
      <c r="HA505" s="24" t="s">
        <v>45</v>
      </c>
      <c r="HB505" s="24" t="s">
        <v>45</v>
      </c>
      <c r="HC505" s="24" t="s">
        <v>45</v>
      </c>
      <c r="HD505" s="24" t="s">
        <v>45</v>
      </c>
      <c r="HE505" s="24" t="s">
        <v>45</v>
      </c>
      <c r="HF505" s="24" t="s">
        <v>45</v>
      </c>
      <c r="HG505" s="24" t="s">
        <v>45</v>
      </c>
      <c r="HH505" s="24" t="s">
        <v>45</v>
      </c>
      <c r="HI505" s="24" t="s">
        <v>45</v>
      </c>
      <c r="HJ505" s="24" t="s">
        <v>45</v>
      </c>
      <c r="HK505" s="24" t="s">
        <v>45</v>
      </c>
      <c r="HL505" s="24" t="s">
        <v>45</v>
      </c>
      <c r="HM505" s="24" t="s">
        <v>45</v>
      </c>
      <c r="HN505" s="24" t="s">
        <v>45</v>
      </c>
      <c r="HO505" s="24" t="s">
        <v>45</v>
      </c>
      <c r="HP505" s="24" t="s">
        <v>45</v>
      </c>
      <c r="HQ505" s="24" t="s">
        <v>45</v>
      </c>
      <c r="HR505" s="24" t="s">
        <v>45</v>
      </c>
      <c r="HS505" s="24" t="s">
        <v>45</v>
      </c>
      <c r="HT505" s="24" t="s">
        <v>45</v>
      </c>
      <c r="HU505" s="24" t="s">
        <v>45</v>
      </c>
      <c r="HV505" s="24" t="s">
        <v>45</v>
      </c>
      <c r="HW505" s="24" t="s">
        <v>45</v>
      </c>
      <c r="HX505" s="24" t="s">
        <v>45</v>
      </c>
      <c r="HY505" s="24" t="s">
        <v>45</v>
      </c>
      <c r="HZ505" s="24" t="s">
        <v>45</v>
      </c>
      <c r="IA505" s="24" t="s">
        <v>45</v>
      </c>
      <c r="IB505" s="24" t="s">
        <v>45</v>
      </c>
      <c r="IC505" s="24" t="s">
        <v>45</v>
      </c>
      <c r="ID505" s="24" t="s">
        <v>45</v>
      </c>
      <c r="IE505" s="24" t="s">
        <v>45</v>
      </c>
      <c r="IF505" s="24" t="s">
        <v>45</v>
      </c>
      <c r="IG505" s="24" t="s">
        <v>45</v>
      </c>
      <c r="IH505" s="24" t="s">
        <v>45</v>
      </c>
      <c r="II505" s="24" t="s">
        <v>45</v>
      </c>
      <c r="IJ505" s="24" t="s">
        <v>45</v>
      </c>
      <c r="IK505" s="24" t="s">
        <v>45</v>
      </c>
      <c r="IL505" s="24" t="s">
        <v>45</v>
      </c>
      <c r="IM505" s="24" t="s">
        <v>45</v>
      </c>
      <c r="IN505" s="24" t="s">
        <v>45</v>
      </c>
      <c r="IO505" s="24" t="s">
        <v>45</v>
      </c>
      <c r="IP505" s="24" t="s">
        <v>45</v>
      </c>
      <c r="IQ505" s="24" t="s">
        <v>45</v>
      </c>
      <c r="IR505" s="24" t="s">
        <v>45</v>
      </c>
    </row>
    <row r="506" spans="1:252" ht="15.75" hidden="1" x14ac:dyDescent="0.2">
      <c r="B506" s="102" t="s">
        <v>43</v>
      </c>
      <c r="C506" s="22"/>
      <c r="D506" s="22"/>
      <c r="E506" s="22"/>
      <c r="F506" s="23"/>
      <c r="G506" s="23"/>
      <c r="H506" s="51"/>
    </row>
    <row r="507" spans="1:252" ht="15.75" hidden="1" x14ac:dyDescent="0.2">
      <c r="B507" s="102" t="s">
        <v>154</v>
      </c>
      <c r="C507" s="22"/>
      <c r="D507" s="22"/>
      <c r="E507" s="22"/>
      <c r="F507" s="23"/>
      <c r="G507" s="23"/>
      <c r="H507" s="51"/>
    </row>
    <row r="508" spans="1:252" ht="15.75" hidden="1" x14ac:dyDescent="0.2">
      <c r="B508" s="102" t="s">
        <v>174</v>
      </c>
      <c r="C508" s="22"/>
      <c r="D508" s="22"/>
      <c r="E508" s="22"/>
      <c r="F508" s="23"/>
      <c r="G508" s="23"/>
      <c r="H508" s="51"/>
    </row>
    <row r="509" spans="1:252" ht="15" customHeight="1" x14ac:dyDescent="0.2">
      <c r="B509" s="29" t="s">
        <v>214</v>
      </c>
      <c r="C509" s="22">
        <v>158100</v>
      </c>
      <c r="D509" s="22">
        <v>157670</v>
      </c>
      <c r="E509" s="22"/>
      <c r="F509" s="23"/>
      <c r="G509" s="23"/>
      <c r="H509" s="52">
        <f>141885+12000+31750+150000+2200</f>
        <v>337835</v>
      </c>
    </row>
    <row r="510" spans="1:252" ht="0.75" hidden="1" customHeight="1" x14ac:dyDescent="0.2">
      <c r="B510" s="18" t="s">
        <v>41</v>
      </c>
      <c r="C510" s="22"/>
      <c r="D510" s="22"/>
      <c r="E510" s="22"/>
      <c r="F510" s="23"/>
      <c r="G510" s="23"/>
      <c r="H510" s="51"/>
    </row>
    <row r="511" spans="1:252" ht="15.75" hidden="1" x14ac:dyDescent="0.2">
      <c r="B511" s="18" t="s">
        <v>96</v>
      </c>
      <c r="C511" s="22"/>
      <c r="D511" s="22"/>
      <c r="E511" s="22"/>
      <c r="F511" s="23"/>
      <c r="G511" s="23"/>
      <c r="H511" s="51"/>
    </row>
    <row r="512" spans="1:252" ht="15.75" hidden="1" x14ac:dyDescent="0.2">
      <c r="B512" s="18" t="s">
        <v>97</v>
      </c>
      <c r="C512" s="22"/>
      <c r="D512" s="22"/>
      <c r="E512" s="22"/>
      <c r="F512" s="23"/>
      <c r="G512" s="23"/>
      <c r="H512" s="51"/>
    </row>
    <row r="513" spans="2:13" ht="15.75" hidden="1" x14ac:dyDescent="0.2">
      <c r="B513" s="18" t="s">
        <v>92</v>
      </c>
      <c r="C513" s="22"/>
      <c r="D513" s="22"/>
      <c r="E513" s="22"/>
      <c r="F513" s="23"/>
      <c r="G513" s="23"/>
      <c r="H513" s="51"/>
    </row>
    <row r="514" spans="2:13" ht="16.5" x14ac:dyDescent="0.2">
      <c r="B514" s="29" t="s">
        <v>196</v>
      </c>
      <c r="C514" s="22">
        <v>649570</v>
      </c>
      <c r="D514" s="22">
        <v>646818</v>
      </c>
      <c r="E514" s="22"/>
      <c r="F514" s="23"/>
      <c r="G514" s="23"/>
      <c r="H514" s="51">
        <f>56880+273100</f>
        <v>329980</v>
      </c>
      <c r="M514" s="15"/>
    </row>
    <row r="515" spans="2:13" ht="0.75" hidden="1" customHeight="1" x14ac:dyDescent="0.2">
      <c r="B515" s="102" t="s">
        <v>122</v>
      </c>
      <c r="C515" s="22"/>
      <c r="D515" s="22"/>
      <c r="E515" s="22"/>
      <c r="F515" s="23"/>
      <c r="G515" s="23"/>
      <c r="H515" s="51"/>
    </row>
    <row r="516" spans="2:13" ht="15.75" hidden="1" x14ac:dyDescent="0.2">
      <c r="B516" s="102" t="s">
        <v>166</v>
      </c>
      <c r="C516" s="22"/>
      <c r="D516" s="22"/>
      <c r="E516" s="22"/>
      <c r="F516" s="23"/>
      <c r="G516" s="23"/>
      <c r="H516" s="51"/>
    </row>
    <row r="517" spans="2:13" ht="15.75" hidden="1" x14ac:dyDescent="0.2">
      <c r="B517" s="102" t="s">
        <v>43</v>
      </c>
      <c r="C517" s="22"/>
      <c r="D517" s="22"/>
      <c r="E517" s="22"/>
      <c r="F517" s="23"/>
      <c r="G517" s="23"/>
      <c r="H517" s="51"/>
    </row>
    <row r="518" spans="2:13" ht="15.75" hidden="1" x14ac:dyDescent="0.2">
      <c r="B518" s="102" t="s">
        <v>167</v>
      </c>
      <c r="C518" s="22"/>
      <c r="D518" s="22"/>
      <c r="E518" s="22"/>
      <c r="F518" s="23"/>
      <c r="G518" s="23"/>
      <c r="H518" s="51"/>
    </row>
    <row r="519" spans="2:13" ht="15.75" hidden="1" x14ac:dyDescent="0.2">
      <c r="B519" s="102" t="s">
        <v>157</v>
      </c>
      <c r="C519" s="22"/>
      <c r="D519" s="22"/>
      <c r="E519" s="22"/>
      <c r="F519" s="23"/>
      <c r="G519" s="23"/>
      <c r="H519" s="51"/>
    </row>
    <row r="520" spans="2:13" ht="16.5" x14ac:dyDescent="0.2">
      <c r="B520" s="92" t="s">
        <v>47</v>
      </c>
      <c r="C520" s="22"/>
      <c r="D520" s="22"/>
      <c r="E520" s="22"/>
      <c r="F520" s="23"/>
      <c r="G520" s="23"/>
      <c r="H520" s="51">
        <f>3000+21060</f>
        <v>24060</v>
      </c>
    </row>
    <row r="521" spans="2:13" ht="15.75" customHeight="1" x14ac:dyDescent="0.2">
      <c r="B521" s="29" t="s">
        <v>215</v>
      </c>
      <c r="C521" s="22">
        <v>671764</v>
      </c>
      <c r="D521" s="22">
        <v>461186</v>
      </c>
      <c r="E521" s="22"/>
      <c r="F521" s="23"/>
      <c r="G521" s="23"/>
      <c r="H521" s="51">
        <f>1209000+3078+65000+1500+35000</f>
        <v>1313578</v>
      </c>
    </row>
    <row r="522" spans="2:13" ht="0.75" hidden="1" customHeight="1" x14ac:dyDescent="0.2">
      <c r="B522" s="18" t="s">
        <v>41</v>
      </c>
      <c r="C522" s="22"/>
      <c r="D522" s="22"/>
      <c r="E522" s="22"/>
      <c r="F522" s="23"/>
      <c r="G522" s="23"/>
      <c r="H522" s="52"/>
    </row>
    <row r="523" spans="2:13" ht="15.75" hidden="1" x14ac:dyDescent="0.2">
      <c r="B523" s="18" t="s">
        <v>134</v>
      </c>
      <c r="C523" s="22"/>
      <c r="D523" s="22"/>
      <c r="E523" s="22"/>
      <c r="F523" s="23"/>
      <c r="G523" s="23"/>
      <c r="H523" s="52"/>
    </row>
    <row r="524" spans="2:13" ht="15.75" hidden="1" x14ac:dyDescent="0.2">
      <c r="B524" s="18" t="s">
        <v>52</v>
      </c>
      <c r="C524" s="22"/>
      <c r="D524" s="22"/>
      <c r="E524" s="22"/>
      <c r="F524" s="23"/>
      <c r="G524" s="23"/>
      <c r="H524" s="52"/>
    </row>
    <row r="525" spans="2:13" ht="15.75" hidden="1" x14ac:dyDescent="0.2">
      <c r="B525" s="18" t="s">
        <v>53</v>
      </c>
      <c r="C525" s="22"/>
      <c r="D525" s="22"/>
      <c r="E525" s="22"/>
      <c r="F525" s="23"/>
      <c r="G525" s="23"/>
      <c r="H525" s="52"/>
    </row>
    <row r="526" spans="2:13" ht="15.75" hidden="1" x14ac:dyDescent="0.2">
      <c r="B526" s="18" t="s">
        <v>172</v>
      </c>
      <c r="C526" s="22"/>
      <c r="D526" s="22"/>
      <c r="E526" s="22"/>
      <c r="F526" s="23"/>
      <c r="G526" s="23"/>
      <c r="H526" s="52"/>
    </row>
    <row r="527" spans="2:13" ht="15.75" hidden="1" x14ac:dyDescent="0.2">
      <c r="B527" s="102" t="s">
        <v>43</v>
      </c>
      <c r="C527" s="22"/>
      <c r="D527" s="22"/>
      <c r="E527" s="22"/>
      <c r="F527" s="23"/>
      <c r="G527" s="23"/>
      <c r="H527" s="52"/>
    </row>
    <row r="528" spans="2:13" ht="15.75" hidden="1" x14ac:dyDescent="0.2">
      <c r="B528" s="102" t="s">
        <v>155</v>
      </c>
      <c r="C528" s="22"/>
      <c r="D528" s="22"/>
      <c r="E528" s="22"/>
      <c r="F528" s="23"/>
      <c r="G528" s="23"/>
      <c r="H528" s="52"/>
    </row>
    <row r="529" spans="1:8" ht="15.75" hidden="1" x14ac:dyDescent="0.2">
      <c r="B529" s="18" t="s">
        <v>41</v>
      </c>
      <c r="C529" s="22"/>
      <c r="D529" s="22"/>
      <c r="E529" s="22"/>
      <c r="F529" s="23"/>
      <c r="G529" s="23"/>
      <c r="H529" s="52"/>
    </row>
    <row r="530" spans="1:8" ht="15.75" hidden="1" x14ac:dyDescent="0.2">
      <c r="B530" s="18" t="s">
        <v>69</v>
      </c>
      <c r="C530" s="22"/>
      <c r="D530" s="22"/>
      <c r="E530" s="22"/>
      <c r="F530" s="23"/>
      <c r="G530" s="23"/>
      <c r="H530" s="52"/>
    </row>
    <row r="531" spans="1:8" ht="15.75" hidden="1" x14ac:dyDescent="0.2">
      <c r="A531" t="s">
        <v>48</v>
      </c>
      <c r="B531" s="98" t="s">
        <v>70</v>
      </c>
      <c r="C531" s="22"/>
      <c r="D531" s="22"/>
      <c r="E531" s="22"/>
      <c r="F531" s="23"/>
      <c r="G531" s="23"/>
      <c r="H531" s="52"/>
    </row>
    <row r="532" spans="1:8" ht="15.75" customHeight="1" x14ac:dyDescent="0.2">
      <c r="B532" s="29" t="s">
        <v>1</v>
      </c>
      <c r="C532" s="22">
        <v>44633</v>
      </c>
      <c r="D532" s="22">
        <v>38050</v>
      </c>
      <c r="E532" s="22"/>
      <c r="F532" s="23"/>
      <c r="G532" s="23"/>
      <c r="H532" s="52">
        <f>13832+173+2867+12173+40</f>
        <v>29085</v>
      </c>
    </row>
    <row r="533" spans="1:8" ht="15.75" hidden="1" customHeight="1" x14ac:dyDescent="0.2">
      <c r="B533" s="18" t="s">
        <v>41</v>
      </c>
      <c r="C533" s="22"/>
      <c r="D533" s="22"/>
      <c r="E533" s="22"/>
      <c r="F533" s="23"/>
      <c r="G533" s="23"/>
      <c r="H533" s="52"/>
    </row>
    <row r="534" spans="1:8" ht="15.75" hidden="1" customHeight="1" x14ac:dyDescent="0.2">
      <c r="B534" s="18" t="s">
        <v>101</v>
      </c>
      <c r="C534" s="22"/>
      <c r="D534" s="22"/>
      <c r="E534" s="22"/>
      <c r="F534" s="23"/>
      <c r="G534" s="23"/>
      <c r="H534" s="52"/>
    </row>
    <row r="535" spans="1:8" ht="15.75" hidden="1" customHeight="1" x14ac:dyDescent="0.2">
      <c r="B535" s="18" t="s">
        <v>102</v>
      </c>
      <c r="C535" s="22"/>
      <c r="D535" s="22"/>
      <c r="E535" s="22"/>
      <c r="F535" s="23"/>
      <c r="G535" s="23"/>
      <c r="H535" s="52"/>
    </row>
    <row r="536" spans="1:8" ht="15.75" hidden="1" customHeight="1" x14ac:dyDescent="0.2">
      <c r="B536" s="18" t="s">
        <v>103</v>
      </c>
      <c r="C536" s="22"/>
      <c r="D536" s="22"/>
      <c r="E536" s="22"/>
      <c r="F536" s="23"/>
      <c r="G536" s="23"/>
      <c r="H536" s="52"/>
    </row>
    <row r="537" spans="1:8" ht="15.75" hidden="1" customHeight="1" x14ac:dyDescent="0.2">
      <c r="B537" s="18" t="s">
        <v>110</v>
      </c>
      <c r="C537" s="22"/>
      <c r="D537" s="22"/>
      <c r="E537" s="22"/>
      <c r="F537" s="23"/>
      <c r="G537" s="23"/>
      <c r="H537" s="52"/>
    </row>
    <row r="538" spans="1:8" ht="15.75" hidden="1" customHeight="1" x14ac:dyDescent="0.2">
      <c r="B538" s="102" t="s">
        <v>150</v>
      </c>
      <c r="C538" s="22"/>
      <c r="D538" s="22"/>
      <c r="E538" s="22"/>
      <c r="F538" s="23"/>
      <c r="G538" s="23"/>
      <c r="H538" s="52"/>
    </row>
    <row r="539" spans="1:8" ht="15.75" hidden="1" customHeight="1" x14ac:dyDescent="0.2">
      <c r="B539" s="102" t="s">
        <v>156</v>
      </c>
      <c r="C539" s="22"/>
      <c r="D539" s="22"/>
      <c r="E539" s="22"/>
      <c r="F539" s="23"/>
      <c r="G539" s="23"/>
      <c r="H539" s="52"/>
    </row>
    <row r="540" spans="1:8" ht="15.75" customHeight="1" x14ac:dyDescent="0.2">
      <c r="B540" s="29" t="s">
        <v>261</v>
      </c>
      <c r="C540" s="22"/>
      <c r="D540" s="22"/>
      <c r="E540" s="22"/>
      <c r="F540" s="23"/>
      <c r="G540" s="23"/>
      <c r="H540" s="52">
        <f>1870188</f>
        <v>1870188</v>
      </c>
    </row>
    <row r="541" spans="1:8" ht="15" customHeight="1" x14ac:dyDescent="0.2">
      <c r="B541" s="29" t="s">
        <v>31</v>
      </c>
      <c r="C541" s="22">
        <v>25000</v>
      </c>
      <c r="D541" s="22">
        <v>6393</v>
      </c>
      <c r="E541" s="22"/>
      <c r="F541" s="23"/>
      <c r="G541" s="23"/>
      <c r="H541" s="51">
        <f>244769+200000</f>
        <v>444769</v>
      </c>
    </row>
    <row r="542" spans="1:8" ht="15.75" hidden="1" customHeight="1" x14ac:dyDescent="0.2">
      <c r="B542" s="18" t="s">
        <v>41</v>
      </c>
      <c r="C542" s="22"/>
      <c r="D542" s="22"/>
      <c r="E542" s="22"/>
      <c r="F542" s="23"/>
      <c r="G542" s="23"/>
      <c r="H542" s="52"/>
    </row>
    <row r="543" spans="1:8" ht="15.75" hidden="1" customHeight="1" x14ac:dyDescent="0.2">
      <c r="B543" s="18" t="s">
        <v>105</v>
      </c>
      <c r="C543" s="22"/>
      <c r="D543" s="22"/>
      <c r="E543" s="22"/>
      <c r="F543" s="23"/>
      <c r="G543" s="23"/>
      <c r="H543" s="52"/>
    </row>
    <row r="544" spans="1:8" ht="15.75" hidden="1" customHeight="1" x14ac:dyDescent="0.2">
      <c r="B544" s="18" t="s">
        <v>106</v>
      </c>
      <c r="C544" s="22"/>
      <c r="D544" s="22"/>
      <c r="E544" s="22"/>
      <c r="F544" s="23"/>
      <c r="G544" s="23"/>
      <c r="H544" s="52"/>
    </row>
    <row r="545" spans="1:36" ht="15.75" hidden="1" customHeight="1" x14ac:dyDescent="0.2">
      <c r="B545" s="18" t="s">
        <v>107</v>
      </c>
      <c r="C545" s="22"/>
      <c r="D545" s="22"/>
      <c r="E545" s="22"/>
      <c r="F545" s="23"/>
      <c r="G545" s="23"/>
      <c r="H545" s="52"/>
    </row>
    <row r="546" spans="1:36" ht="15.75" hidden="1" customHeight="1" x14ac:dyDescent="0.2">
      <c r="B546" s="18" t="s">
        <v>108</v>
      </c>
      <c r="C546" s="22"/>
      <c r="D546" s="22"/>
      <c r="E546" s="22"/>
      <c r="F546" s="23"/>
      <c r="G546" s="23"/>
      <c r="H546" s="52"/>
    </row>
    <row r="547" spans="1:36" ht="16.5" customHeight="1" x14ac:dyDescent="0.2">
      <c r="B547" s="103" t="s">
        <v>44</v>
      </c>
      <c r="C547" s="69"/>
      <c r="D547" s="69"/>
      <c r="E547" s="69"/>
      <c r="F547" s="69"/>
      <c r="G547" s="69"/>
      <c r="H547" s="66">
        <f>H548+H549</f>
        <v>2506759</v>
      </c>
    </row>
    <row r="548" spans="1:36" ht="16.5" customHeight="1" x14ac:dyDescent="0.2">
      <c r="B548" s="29" t="s">
        <v>46</v>
      </c>
      <c r="C548" s="22"/>
      <c r="D548" s="22"/>
      <c r="E548" s="22"/>
      <c r="F548" s="22"/>
      <c r="G548" s="22"/>
      <c r="H548" s="50">
        <v>6759</v>
      </c>
    </row>
    <row r="549" spans="1:36" ht="16.5" customHeight="1" x14ac:dyDescent="0.2">
      <c r="B549" s="29" t="s">
        <v>104</v>
      </c>
      <c r="C549" s="22"/>
      <c r="D549" s="22"/>
      <c r="E549" s="22"/>
      <c r="F549" s="22"/>
      <c r="G549" s="22"/>
      <c r="H549" s="50">
        <v>2500000</v>
      </c>
    </row>
    <row r="550" spans="1:36" ht="16.5" customHeight="1" x14ac:dyDescent="0.2">
      <c r="B550" s="99" t="s">
        <v>267</v>
      </c>
      <c r="C550" s="80"/>
      <c r="D550" s="80"/>
      <c r="E550" s="80"/>
      <c r="F550" s="80"/>
      <c r="G550" s="80"/>
      <c r="H550" s="79">
        <v>11251096</v>
      </c>
    </row>
    <row r="551" spans="1:36" ht="15.75" customHeight="1" x14ac:dyDescent="0.2">
      <c r="B551" s="106" t="s">
        <v>25</v>
      </c>
      <c r="C551" s="30">
        <f>C181+C223+C235+C244+C255+C274+C428+C498</f>
        <v>12797142</v>
      </c>
      <c r="D551" s="30">
        <f>D181+D223+D235+D244+D255+D274+D428+D498+D547</f>
        <v>10059703</v>
      </c>
      <c r="E551" s="30">
        <f>SUM(E182:E546)</f>
        <v>0</v>
      </c>
      <c r="F551" s="30">
        <f>SUM(F182:F546)</f>
        <v>0</v>
      </c>
      <c r="G551" s="30"/>
      <c r="H551" s="54">
        <f>H181+H223+H235+H244+H255+H274+H428+H498+H547+H550</f>
        <v>45951656</v>
      </c>
    </row>
    <row r="552" spans="1:36" ht="15.75" customHeight="1" x14ac:dyDescent="0.2">
      <c r="B552" s="117"/>
      <c r="C552" s="35"/>
      <c r="D552" s="35"/>
      <c r="E552" s="35"/>
      <c r="F552" s="35"/>
      <c r="G552" s="35"/>
      <c r="H552" s="61"/>
    </row>
    <row r="553" spans="1:36" ht="15.75" customHeight="1" x14ac:dyDescent="0.2">
      <c r="B553" s="107"/>
      <c r="C553" s="35"/>
      <c r="D553" s="35"/>
      <c r="E553" s="35"/>
      <c r="F553" s="35"/>
      <c r="G553" s="35"/>
      <c r="H553" s="61"/>
    </row>
    <row r="554" spans="1:36" ht="12.75" customHeight="1" x14ac:dyDescent="0.2">
      <c r="B554" s="107"/>
      <c r="C554" s="35"/>
      <c r="D554" s="35"/>
      <c r="E554" s="35"/>
      <c r="F554" s="35"/>
      <c r="G554" s="35"/>
    </row>
    <row r="555" spans="1:36" s="3" customFormat="1" ht="16.5" customHeight="1" x14ac:dyDescent="0.2">
      <c r="A555" s="2" t="s">
        <v>5</v>
      </c>
      <c r="B555" s="168" t="s">
        <v>7</v>
      </c>
      <c r="C555" s="169"/>
      <c r="D555" s="169"/>
      <c r="E555" s="169"/>
      <c r="F555" s="169"/>
      <c r="G555" s="169"/>
      <c r="H555" s="169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</row>
    <row r="556" spans="1:36" s="2" customFormat="1" ht="16.5" customHeight="1" x14ac:dyDescent="0.2">
      <c r="B556" s="103" t="s">
        <v>9</v>
      </c>
      <c r="C556" s="67"/>
      <c r="D556" s="67"/>
      <c r="E556" s="67"/>
      <c r="F556" s="67"/>
      <c r="G556" s="67"/>
      <c r="H556" s="70">
        <f>H559</f>
        <v>2219155</v>
      </c>
    </row>
    <row r="557" spans="1:36" s="2" customFormat="1" ht="16.5" hidden="1" customHeight="1" x14ac:dyDescent="0.2">
      <c r="B557" s="108" t="s">
        <v>41</v>
      </c>
      <c r="C557" s="26"/>
      <c r="D557" s="26"/>
      <c r="E557" s="26"/>
      <c r="F557" s="26"/>
      <c r="G557" s="26"/>
      <c r="H557" s="56"/>
    </row>
    <row r="558" spans="1:36" s="2" customFormat="1" ht="16.5" hidden="1" customHeight="1" x14ac:dyDescent="0.2">
      <c r="B558" s="18" t="s">
        <v>92</v>
      </c>
      <c r="C558" s="26"/>
      <c r="D558" s="26"/>
      <c r="E558" s="26"/>
      <c r="F558" s="26"/>
      <c r="G558" s="26"/>
      <c r="H558" s="56"/>
    </row>
    <row r="559" spans="1:36" ht="15" customHeight="1" x14ac:dyDescent="0.2">
      <c r="B559" s="29" t="s">
        <v>243</v>
      </c>
      <c r="C559" s="22">
        <v>424172</v>
      </c>
      <c r="D559" s="22">
        <v>391353</v>
      </c>
      <c r="E559" s="22">
        <f>C559-D559</f>
        <v>32819</v>
      </c>
      <c r="F559" s="23"/>
      <c r="G559" s="23"/>
      <c r="H559" s="55">
        <v>2219155</v>
      </c>
    </row>
    <row r="560" spans="1:36" ht="15.75" hidden="1" x14ac:dyDescent="0.2">
      <c r="B560" s="18" t="s">
        <v>41</v>
      </c>
      <c r="C560" s="22"/>
      <c r="D560" s="22"/>
      <c r="E560" s="22"/>
      <c r="F560" s="23"/>
      <c r="G560" s="23"/>
      <c r="H560" s="44"/>
    </row>
    <row r="561" spans="1:8" ht="15.75" hidden="1" x14ac:dyDescent="0.2">
      <c r="B561" s="18" t="s">
        <v>177</v>
      </c>
      <c r="C561" s="22"/>
      <c r="D561" s="22"/>
      <c r="E561" s="22"/>
      <c r="F561" s="23"/>
      <c r="G561" s="23"/>
      <c r="H561" s="44"/>
    </row>
    <row r="562" spans="1:8" ht="15.75" hidden="1" x14ac:dyDescent="0.2">
      <c r="B562" s="18" t="s">
        <v>178</v>
      </c>
      <c r="C562" s="22"/>
      <c r="D562" s="22"/>
      <c r="E562" s="22"/>
      <c r="F562" s="23"/>
      <c r="G562" s="23"/>
      <c r="H562" s="44"/>
    </row>
    <row r="563" spans="1:8" ht="15.75" hidden="1" x14ac:dyDescent="0.2">
      <c r="B563" s="18" t="s">
        <v>179</v>
      </c>
      <c r="C563" s="22"/>
      <c r="D563" s="22"/>
      <c r="E563" s="22"/>
      <c r="F563" s="23"/>
      <c r="G563" s="23"/>
      <c r="H563" s="44"/>
    </row>
    <row r="564" spans="1:8" ht="15.75" hidden="1" x14ac:dyDescent="0.2">
      <c r="B564" s="18" t="s">
        <v>118</v>
      </c>
      <c r="C564" s="22"/>
      <c r="D564" s="22"/>
      <c r="E564" s="22"/>
      <c r="F564" s="23"/>
      <c r="G564" s="23"/>
      <c r="H564" s="44"/>
    </row>
    <row r="565" spans="1:8" ht="15.75" x14ac:dyDescent="0.2">
      <c r="B565" s="131" t="s">
        <v>244</v>
      </c>
      <c r="C565" s="22"/>
      <c r="D565" s="22"/>
      <c r="E565" s="22"/>
      <c r="F565" s="23"/>
      <c r="G565" s="23"/>
      <c r="H565" s="45">
        <f>SUM(H566:H569)</f>
        <v>111979</v>
      </c>
    </row>
    <row r="566" spans="1:8" ht="16.5" x14ac:dyDescent="0.2">
      <c r="B566" s="124" t="s">
        <v>234</v>
      </c>
      <c r="C566" s="133"/>
      <c r="D566" s="133"/>
      <c r="E566" s="133"/>
      <c r="F566" s="134"/>
      <c r="G566" s="134"/>
      <c r="H566" s="135">
        <v>26477</v>
      </c>
    </row>
    <row r="567" spans="1:8" ht="16.5" x14ac:dyDescent="0.2">
      <c r="B567" s="124" t="s">
        <v>228</v>
      </c>
      <c r="C567" s="133"/>
      <c r="D567" s="133"/>
      <c r="E567" s="133"/>
      <c r="F567" s="134"/>
      <c r="G567" s="134"/>
      <c r="H567" s="135">
        <v>28501</v>
      </c>
    </row>
    <row r="568" spans="1:8" ht="16.5" x14ac:dyDescent="0.2">
      <c r="B568" s="124" t="s">
        <v>229</v>
      </c>
      <c r="C568" s="133"/>
      <c r="D568" s="133"/>
      <c r="E568" s="133"/>
      <c r="F568" s="134"/>
      <c r="G568" s="134"/>
      <c r="H568" s="135">
        <v>29630</v>
      </c>
    </row>
    <row r="569" spans="1:8" ht="16.5" x14ac:dyDescent="0.2">
      <c r="B569" s="124" t="s">
        <v>232</v>
      </c>
      <c r="C569" s="133"/>
      <c r="D569" s="133"/>
      <c r="E569" s="133"/>
      <c r="F569" s="134"/>
      <c r="G569" s="134"/>
      <c r="H569" s="135">
        <v>27371</v>
      </c>
    </row>
    <row r="570" spans="1:8" ht="16.5" x14ac:dyDescent="0.2">
      <c r="B570" s="91" t="s">
        <v>11</v>
      </c>
      <c r="C570" s="71"/>
      <c r="D570" s="71"/>
      <c r="E570" s="71"/>
      <c r="F570" s="71"/>
      <c r="G570" s="71"/>
      <c r="H570" s="66">
        <f>H571</f>
        <v>59270</v>
      </c>
    </row>
    <row r="571" spans="1:8" ht="16.5" x14ac:dyDescent="0.2">
      <c r="B571" s="109" t="s">
        <v>216</v>
      </c>
      <c r="C571" s="22">
        <v>273918</v>
      </c>
      <c r="D571" s="22">
        <v>156810</v>
      </c>
      <c r="E571" s="22">
        <f>C571-D571</f>
        <v>117108</v>
      </c>
      <c r="F571" s="23"/>
      <c r="G571" s="23"/>
      <c r="H571" s="47">
        <v>59270</v>
      </c>
    </row>
    <row r="572" spans="1:8" ht="15.75" x14ac:dyDescent="0.2">
      <c r="B572" s="102" t="s">
        <v>259</v>
      </c>
      <c r="C572" s="22"/>
      <c r="D572" s="22"/>
      <c r="E572" s="22"/>
      <c r="F572" s="23"/>
      <c r="G572" s="23"/>
      <c r="H572" s="119">
        <v>59270</v>
      </c>
    </row>
    <row r="573" spans="1:8" ht="15" customHeight="1" x14ac:dyDescent="0.2">
      <c r="B573" s="103" t="s">
        <v>15</v>
      </c>
      <c r="C573" s="71"/>
      <c r="D573" s="71"/>
      <c r="E573" s="71"/>
      <c r="F573" s="71"/>
      <c r="G573" s="71"/>
      <c r="H573" s="66">
        <f>H574</f>
        <v>1000</v>
      </c>
    </row>
    <row r="574" spans="1:8" ht="15" customHeight="1" x14ac:dyDescent="0.2">
      <c r="B574" s="29" t="s">
        <v>16</v>
      </c>
      <c r="C574" s="32"/>
      <c r="D574" s="32"/>
      <c r="E574" s="32"/>
      <c r="F574" s="32"/>
      <c r="G574" s="32"/>
      <c r="H574" s="57">
        <v>1000</v>
      </c>
    </row>
    <row r="575" spans="1:8" ht="16.5" x14ac:dyDescent="0.2">
      <c r="B575" s="100" t="s">
        <v>26</v>
      </c>
      <c r="C575" s="33">
        <f>SUM(C559:C574)</f>
        <v>698090</v>
      </c>
      <c r="D575" s="33">
        <f>SUM(D559:D574)</f>
        <v>548163</v>
      </c>
      <c r="E575" s="33">
        <f>SUM(E559:E574)</f>
        <v>149927</v>
      </c>
      <c r="F575" s="33">
        <f>SUM(F559:F574)</f>
        <v>0</v>
      </c>
      <c r="G575" s="33"/>
      <c r="H575" s="58">
        <f>H556+H570+H573</f>
        <v>2279425</v>
      </c>
    </row>
    <row r="576" spans="1:8" ht="16.5" x14ac:dyDescent="0.2">
      <c r="A576" s="43"/>
      <c r="B576" s="110"/>
      <c r="C576" s="31"/>
      <c r="D576" s="31"/>
      <c r="E576" s="31"/>
      <c r="F576" s="31"/>
      <c r="G576" s="31"/>
    </row>
    <row r="577" spans="2:8" ht="17.25" customHeight="1" x14ac:dyDescent="0.2">
      <c r="B577" s="111" t="s">
        <v>197</v>
      </c>
      <c r="C577" s="34">
        <f>SUM(C551+C575)</f>
        <v>13495232</v>
      </c>
      <c r="D577" s="34">
        <f>SUM(D551+D575)</f>
        <v>10607866</v>
      </c>
      <c r="E577" s="34">
        <f>SUM(E551+E575)</f>
        <v>149927</v>
      </c>
      <c r="F577" s="34">
        <f>SUM(F551+F575)</f>
        <v>0</v>
      </c>
      <c r="G577" s="34"/>
      <c r="H577" s="59">
        <f>H177+H551+H575-H176-H550</f>
        <v>79683426</v>
      </c>
    </row>
    <row r="578" spans="2:8" ht="21" customHeight="1" x14ac:dyDescent="0.2">
      <c r="B578" s="112" t="s">
        <v>198</v>
      </c>
      <c r="C578" s="23"/>
      <c r="D578" s="23"/>
      <c r="E578" s="23"/>
      <c r="F578" s="23"/>
      <c r="G578" s="23"/>
      <c r="H578" s="121">
        <f>H176+H550</f>
        <v>13535728</v>
      </c>
    </row>
    <row r="579" spans="2:8" ht="26.25" customHeight="1" x14ac:dyDescent="0.2">
      <c r="B579" s="136" t="s">
        <v>268</v>
      </c>
      <c r="C579" s="137"/>
      <c r="D579" s="137"/>
      <c r="E579" s="137"/>
      <c r="F579" s="137"/>
      <c r="G579" s="137"/>
      <c r="H579" s="138">
        <f>SUM(H577:H578)</f>
        <v>93219154</v>
      </c>
    </row>
    <row r="580" spans="2:8" ht="2.25" hidden="1" customHeight="1" x14ac:dyDescent="0.2">
      <c r="B580" s="36" t="s">
        <v>255</v>
      </c>
      <c r="C580" s="37" t="e">
        <f>C177+C551+C575+#REF!</f>
        <v>#REF!</v>
      </c>
      <c r="D580" s="37" t="e">
        <f>D177+D551+D575+#REF!</f>
        <v>#REF!</v>
      </c>
      <c r="E580" s="37" t="e">
        <f>E177+E551+E575+#REF!</f>
        <v>#REF!</v>
      </c>
      <c r="F580" s="37" t="e">
        <f>F177+F551+F575+#REF!</f>
        <v>#REF!</v>
      </c>
      <c r="G580" s="37"/>
      <c r="H580" s="152"/>
    </row>
    <row r="581" spans="2:8" ht="15.75" hidden="1" customHeight="1" x14ac:dyDescent="0.2">
      <c r="B581" s="6"/>
      <c r="C581" s="81"/>
      <c r="D581" s="81"/>
      <c r="E581" s="81"/>
      <c r="F581" s="81"/>
      <c r="G581" s="81"/>
    </row>
    <row r="582" spans="2:8" ht="16.5" hidden="1" customHeight="1" x14ac:dyDescent="0.2">
      <c r="B582" s="82"/>
      <c r="C582" s="81"/>
      <c r="D582" s="81"/>
      <c r="E582" s="81"/>
      <c r="F582" s="81"/>
      <c r="G582" s="81"/>
    </row>
    <row r="583" spans="2:8" ht="17.25" hidden="1" customHeight="1" x14ac:dyDescent="0.2">
      <c r="B583" s="82"/>
      <c r="C583" s="81"/>
      <c r="D583" s="81"/>
      <c r="E583" s="81"/>
      <c r="F583" s="81"/>
      <c r="G583" s="81"/>
    </row>
    <row r="584" spans="2:8" ht="15.75" customHeight="1" x14ac:dyDescent="0.2">
      <c r="B584" s="82"/>
      <c r="C584" s="81"/>
      <c r="D584" s="81"/>
      <c r="E584" s="81"/>
      <c r="F584" s="81"/>
      <c r="G584" s="81"/>
    </row>
    <row r="585" spans="2:8" ht="10.5" customHeight="1" x14ac:dyDescent="0.2">
      <c r="B585" s="7"/>
      <c r="C585" s="81"/>
      <c r="D585" s="81"/>
      <c r="E585" s="81"/>
      <c r="F585" s="81"/>
      <c r="G585" s="81"/>
    </row>
    <row r="586" spans="2:8" ht="17.25" customHeight="1" x14ac:dyDescent="0.2">
      <c r="B586" s="8"/>
      <c r="C586" s="81"/>
      <c r="D586" s="81"/>
      <c r="E586" s="81"/>
      <c r="F586" s="81"/>
      <c r="G586" s="81"/>
    </row>
    <row r="587" spans="2:8" ht="21" customHeight="1" x14ac:dyDescent="0.2">
      <c r="B587" s="82"/>
      <c r="C587" s="81"/>
      <c r="D587" s="81"/>
      <c r="E587" s="81"/>
      <c r="F587" s="81"/>
      <c r="G587" s="81"/>
    </row>
    <row r="588" spans="2:8" ht="12.75" hidden="1" customHeight="1" x14ac:dyDescent="0.2">
      <c r="B588" s="82"/>
      <c r="C588" s="81"/>
      <c r="D588" s="81"/>
      <c r="E588" s="81"/>
      <c r="F588" s="81"/>
      <c r="G588" s="81"/>
    </row>
    <row r="589" spans="2:8" ht="15.75" hidden="1" customHeight="1" x14ac:dyDescent="0.2">
      <c r="B589" s="7" t="s">
        <v>249</v>
      </c>
      <c r="C589" s="9"/>
      <c r="D589" s="9"/>
      <c r="E589" s="9"/>
      <c r="F589" s="9"/>
      <c r="G589" s="9"/>
    </row>
    <row r="590" spans="2:8" ht="15" hidden="1" customHeight="1" x14ac:dyDescent="0.2">
      <c r="B590" s="8" t="s">
        <v>250</v>
      </c>
    </row>
    <row r="591" spans="2:8" ht="15" hidden="1" customHeight="1" x14ac:dyDescent="0.2">
      <c r="B591" s="8"/>
    </row>
    <row r="592" spans="2:8" ht="15" hidden="1" customHeight="1" x14ac:dyDescent="0.2">
      <c r="B592" s="8"/>
    </row>
    <row r="593" spans="2:5" ht="14.25" hidden="1" customHeight="1" x14ac:dyDescent="0.2">
      <c r="B593" s="38" t="s">
        <v>220</v>
      </c>
    </row>
    <row r="594" spans="2:5" ht="19.5" customHeight="1" x14ac:dyDescent="0.2">
      <c r="B594" s="153"/>
      <c r="C594" s="5"/>
      <c r="D594" s="5"/>
      <c r="E594" s="5"/>
    </row>
    <row r="595" spans="2:5" ht="21" customHeight="1" x14ac:dyDescent="0.2">
      <c r="B595" s="154"/>
      <c r="C595" s="5"/>
      <c r="D595" s="5"/>
      <c r="E595" s="5"/>
    </row>
    <row r="596" spans="2:5" ht="21" customHeight="1" x14ac:dyDescent="0.2">
      <c r="B596" s="151"/>
      <c r="C596" s="5"/>
      <c r="D596" s="5"/>
      <c r="E596" s="5"/>
    </row>
    <row r="597" spans="2:5" ht="15.75" x14ac:dyDescent="0.2">
      <c r="B597" s="43"/>
      <c r="C597" s="7"/>
      <c r="D597" s="7"/>
      <c r="E597" s="7"/>
    </row>
    <row r="598" spans="2:5" ht="19.5" customHeight="1" x14ac:dyDescent="0.2">
      <c r="B598" s="122"/>
      <c r="C598" s="8"/>
      <c r="D598" s="8"/>
      <c r="E598" s="8"/>
    </row>
    <row r="599" spans="2:5" ht="19.5" customHeight="1" x14ac:dyDescent="0.2">
      <c r="B599" s="122"/>
    </row>
    <row r="600" spans="2:5" x14ac:dyDescent="0.2">
      <c r="B600" s="43"/>
    </row>
    <row r="601" spans="2:5" x14ac:dyDescent="0.2">
      <c r="B601" s="43"/>
    </row>
    <row r="602" spans="2:5" ht="18.75" customHeight="1" x14ac:dyDescent="0.2">
      <c r="B602" s="122"/>
    </row>
    <row r="603" spans="2:5" ht="17.25" customHeight="1" x14ac:dyDescent="0.2">
      <c r="B603" s="122"/>
      <c r="C603" s="4"/>
      <c r="D603" s="4"/>
      <c r="E603" s="4"/>
    </row>
    <row r="605" spans="2:5" ht="15" x14ac:dyDescent="0.2">
      <c r="B605" s="122"/>
    </row>
    <row r="611" spans="2:5" x14ac:dyDescent="0.2">
      <c r="B611" s="4"/>
      <c r="C611" s="4"/>
      <c r="D611" s="4"/>
      <c r="E611" s="4"/>
    </row>
    <row r="615" spans="2:5" x14ac:dyDescent="0.2">
      <c r="B615" s="4"/>
      <c r="C615" s="4"/>
      <c r="D615" s="4"/>
      <c r="E615" s="4"/>
    </row>
  </sheetData>
  <mergeCells count="4">
    <mergeCell ref="B3:G3"/>
    <mergeCell ref="B8:H8"/>
    <mergeCell ref="B180:H180"/>
    <mergeCell ref="B555:H555"/>
  </mergeCells>
  <phoneticPr fontId="4" type="noConversion"/>
  <pageMargins left="1.1811023622047245" right="0" top="0.39370078740157483" bottom="0" header="0" footer="0"/>
  <pageSetup paperSize="9" scale="65" orientation="portrait" verticalDpi="300" r:id="rId1"/>
  <headerFooter alignWithMargins="0"/>
  <ignoredErrors>
    <ignoredError sqref="E36 E158 E1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2" sqref="D32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разходи 2024</vt:lpstr>
      <vt:lpstr>Лист1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budjet</cp:lastModifiedBy>
  <cp:lastPrinted>2024-01-22T12:08:53Z</cp:lastPrinted>
  <dcterms:created xsi:type="dcterms:W3CDTF">2009-06-03T13:30:51Z</dcterms:created>
  <dcterms:modified xsi:type="dcterms:W3CDTF">2024-01-22T14:52:16Z</dcterms:modified>
  <cp:category/>
</cp:coreProperties>
</file>