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9990" windowHeight="6000"/>
  </bookViews>
  <sheets>
    <sheet name="разходи 2025" sheetId="9" r:id="rId1"/>
    <sheet name="Лист1" sheetId="10" r:id="rId2"/>
  </sheets>
  <calcPr calcId="145621"/>
</workbook>
</file>

<file path=xl/calcChain.xml><?xml version="1.0" encoding="utf-8"?>
<calcChain xmlns="http://schemas.openxmlformats.org/spreadsheetml/2006/main">
  <c r="H206" i="9" l="1"/>
  <c r="H182" i="9"/>
  <c r="H437" i="9"/>
  <c r="H139" i="9" l="1"/>
  <c r="H340" i="9" l="1"/>
  <c r="H380" i="9"/>
  <c r="H224" i="9"/>
  <c r="H429" i="9" l="1"/>
  <c r="H196" i="9" l="1"/>
  <c r="H393" i="9" l="1"/>
  <c r="H168" i="9" l="1"/>
  <c r="H449" i="9" l="1"/>
  <c r="H328" i="9"/>
  <c r="H404" i="9"/>
  <c r="H317" i="9"/>
  <c r="H174" i="9"/>
  <c r="H278" i="9" l="1"/>
  <c r="H192" i="9" l="1"/>
  <c r="H201" i="9"/>
  <c r="H257" i="9"/>
  <c r="H413" i="9" l="1"/>
  <c r="H369" i="9"/>
  <c r="H349" i="9"/>
  <c r="H330" i="9"/>
  <c r="H309" i="9" l="1"/>
  <c r="H270" i="9"/>
  <c r="H263" i="9"/>
  <c r="H218" i="9"/>
  <c r="H208" i="9" s="1"/>
  <c r="H164" i="9" l="1"/>
  <c r="H147" i="9"/>
  <c r="H99" i="9"/>
  <c r="H80" i="9"/>
  <c r="H33" i="9"/>
  <c r="H11" i="9"/>
  <c r="H6" i="9"/>
  <c r="H169" i="9" l="1"/>
  <c r="H443" i="9"/>
  <c r="H301" i="9" l="1"/>
  <c r="H358" i="9" l="1"/>
  <c r="H316" i="9" s="1"/>
  <c r="H392" i="9" l="1"/>
  <c r="H223" i="9"/>
  <c r="H425" i="9" l="1"/>
  <c r="H233" i="9" l="1"/>
  <c r="H415" i="9" l="1"/>
  <c r="H295" i="9"/>
  <c r="H434" i="9" l="1"/>
  <c r="H446" i="9" s="1"/>
  <c r="H172" i="9" l="1"/>
  <c r="H426" i="9" l="1"/>
  <c r="H252" i="9"/>
  <c r="H191" i="9"/>
  <c r="H386" i="9" l="1"/>
  <c r="H367" i="9" s="1"/>
  <c r="H220" i="9"/>
  <c r="H239" i="9" l="1"/>
  <c r="H232" i="9" s="1"/>
  <c r="H430" i="9" s="1"/>
  <c r="H448" i="9" s="1"/>
  <c r="H450" i="9" l="1"/>
  <c r="E7" i="9" l="1"/>
  <c r="E6" i="9" s="1"/>
  <c r="F99" i="9"/>
  <c r="E106" i="9"/>
  <c r="E113" i="9"/>
  <c r="E114" i="9"/>
  <c r="D99" i="9"/>
  <c r="C99" i="9"/>
  <c r="E12" i="9"/>
  <c r="C446" i="9"/>
  <c r="D446" i="9"/>
  <c r="E437" i="9"/>
  <c r="F446" i="9"/>
  <c r="E47" i="9"/>
  <c r="E55" i="9"/>
  <c r="E64" i="9"/>
  <c r="E19" i="9"/>
  <c r="E11" i="9" s="1"/>
  <c r="E34" i="9"/>
  <c r="E41" i="9"/>
  <c r="E71" i="9"/>
  <c r="E78" i="9"/>
  <c r="E81" i="9"/>
  <c r="E87" i="9"/>
  <c r="E123" i="9"/>
  <c r="E153" i="9"/>
  <c r="E156" i="9"/>
  <c r="G33" i="9"/>
  <c r="G169" i="9" s="1"/>
  <c r="F6" i="9"/>
  <c r="F11" i="9"/>
  <c r="F33" i="9"/>
  <c r="F80" i="9"/>
  <c r="F97" i="9"/>
  <c r="F147" i="9"/>
  <c r="D191" i="9"/>
  <c r="C191" i="9"/>
  <c r="D172" i="9"/>
  <c r="D208" i="9"/>
  <c r="D220" i="9"/>
  <c r="D232" i="9"/>
  <c r="D252" i="9"/>
  <c r="D316" i="9"/>
  <c r="D367" i="9"/>
  <c r="C367" i="9"/>
  <c r="C172" i="9"/>
  <c r="C208" i="9"/>
  <c r="C220" i="9"/>
  <c r="C232" i="9"/>
  <c r="C252" i="9"/>
  <c r="C316" i="9"/>
  <c r="E201" i="9"/>
  <c r="E191" i="9" s="1"/>
  <c r="D6" i="9"/>
  <c r="C6" i="9"/>
  <c r="D11" i="9"/>
  <c r="D33" i="9"/>
  <c r="D80" i="9"/>
  <c r="D97" i="9"/>
  <c r="D147" i="9"/>
  <c r="C11" i="9"/>
  <c r="C33" i="9"/>
  <c r="C80" i="9"/>
  <c r="C97" i="9"/>
  <c r="C147" i="9"/>
  <c r="E208" i="9"/>
  <c r="E232" i="9"/>
  <c r="E252" i="9"/>
  <c r="E316" i="9"/>
  <c r="E367" i="9"/>
  <c r="F191" i="9"/>
  <c r="F208" i="9"/>
  <c r="F232" i="9"/>
  <c r="F252" i="9"/>
  <c r="F316" i="9"/>
  <c r="F367" i="9"/>
  <c r="E172" i="9"/>
  <c r="F172" i="9"/>
  <c r="E80" i="9" l="1"/>
  <c r="E33" i="9"/>
  <c r="E147" i="9"/>
  <c r="E97" i="9"/>
  <c r="C169" i="9"/>
  <c r="F430" i="9"/>
  <c r="F448" i="9" s="1"/>
  <c r="D169" i="9"/>
  <c r="E446" i="9"/>
  <c r="E430" i="9"/>
  <c r="C430" i="9"/>
  <c r="C448" i="9" s="1"/>
  <c r="D430" i="9"/>
  <c r="D448" i="9" s="1"/>
  <c r="E99" i="9"/>
  <c r="F169" i="9"/>
  <c r="E448" i="9" l="1"/>
  <c r="E169" i="9"/>
  <c r="E451" i="9" s="1"/>
  <c r="F451" i="9"/>
  <c r="C451" i="9"/>
  <c r="D451" i="9"/>
</calcChain>
</file>

<file path=xl/sharedStrings.xml><?xml version="1.0" encoding="utf-8"?>
<sst xmlns="http://schemas.openxmlformats.org/spreadsheetml/2006/main" count="682" uniqueCount="262">
  <si>
    <t>д.389 Др.дейности по образованието</t>
  </si>
  <si>
    <t>д.866 Общински пазар и тържища</t>
  </si>
  <si>
    <t>д.603 Водоснабдяване и канализация</t>
  </si>
  <si>
    <t>д.745 Обредни домове и зали</t>
  </si>
  <si>
    <t>д.752 Градски библиотеки</t>
  </si>
  <si>
    <t xml:space="preserve">                  ДОФИНАНСИРАНЕ</t>
  </si>
  <si>
    <t xml:space="preserve">РАЗХОДИ </t>
  </si>
  <si>
    <t>ДОФИНАНСИРАНЕ</t>
  </si>
  <si>
    <t>ДЪРЖАВНИ ДЕЙНОСТИ</t>
  </si>
  <si>
    <t>ФУНКЦИЯ 1</t>
  </si>
  <si>
    <t>ФУНКЦИЯ 2</t>
  </si>
  <si>
    <t>ФУНКЦИЯ 3</t>
  </si>
  <si>
    <t>д.324 Спортни училища</t>
  </si>
  <si>
    <t>д.332 Общежития</t>
  </si>
  <si>
    <t>ФУНКЦИЯ 4</t>
  </si>
  <si>
    <t>ФУНКЦИЯ 5</t>
  </si>
  <si>
    <t>д.532 Програми за временна заетост</t>
  </si>
  <si>
    <t>д.540 Домове за стари хора-Ковачевци</t>
  </si>
  <si>
    <t>д.550 Център за соц.рехаб.и интегр-я</t>
  </si>
  <si>
    <t>ФУНКЦИЯ 7</t>
  </si>
  <si>
    <t>д.738 Читалища</t>
  </si>
  <si>
    <t>д.739 Музей и худ.галерии с рег.х-р</t>
  </si>
  <si>
    <t>ФУНКЦИЯ 8</t>
  </si>
  <si>
    <t>ВСИЧКО РАЗХОДИ В ДЪРЖАВНИ ДЕЙНОСТИ</t>
  </si>
  <si>
    <t>МЕСТНИ ДЕЙНОСТИ</t>
  </si>
  <si>
    <t>ВСИЧКО РАЗХОДИ В МЕСТНИ ДЕЙНОСТИ</t>
  </si>
  <si>
    <t>ВСИЧКО РАЗХОДИ В ДОФИНАНСИРАНЕ</t>
  </si>
  <si>
    <t>ФУНКЦИЯ 6</t>
  </si>
  <si>
    <t>д.123 Общински съвети</t>
  </si>
  <si>
    <t>д.524 Домашен социален патронаж</t>
  </si>
  <si>
    <t>д.284 Ликвидиране на последствията от бедствия</t>
  </si>
  <si>
    <t>д.878 Приют за безстопанствени животни</t>
  </si>
  <si>
    <t>д.283 Превант. дейност за намаляв.на вредн.посл.</t>
  </si>
  <si>
    <t>От собствени приходи</t>
  </si>
  <si>
    <t>План 2011 г.</t>
  </si>
  <si>
    <t>Отчет към 31.12.2011 г.</t>
  </si>
  <si>
    <t>Преходен остатък от 2011 г.</t>
  </si>
  <si>
    <t xml:space="preserve"> Бюджет 2012 г. по ЕРС</t>
  </si>
  <si>
    <t>д.239 Други дейности по вътрешната сигурност</t>
  </si>
  <si>
    <t>д.469 Други дейности по здравеопазването</t>
  </si>
  <si>
    <t xml:space="preserve">д.318 Подготвителна група в училище                                </t>
  </si>
  <si>
    <t>в т.ч.Текущи разходи</t>
  </si>
  <si>
    <t>в т.ч. за Капиталови разходи</t>
  </si>
  <si>
    <t xml:space="preserve">в т.ч. за Капиталови разходи </t>
  </si>
  <si>
    <t>ФУНКЦИЯ 9</t>
  </si>
  <si>
    <t xml:space="preserve"> - членски внос 6 360</t>
  </si>
  <si>
    <t>д.910 Разходи за лихви</t>
  </si>
  <si>
    <t>д.849 Др.дейности по транспорта</t>
  </si>
  <si>
    <t xml:space="preserve"> - </t>
  </si>
  <si>
    <t xml:space="preserve"> - други възнаграждения 5 442</t>
  </si>
  <si>
    <t xml:space="preserve"> - осигурителни вноски 12 130</t>
  </si>
  <si>
    <t xml:space="preserve"> - заплати 65 341</t>
  </si>
  <si>
    <t xml:space="preserve"> - други възнаграждения 5 000</t>
  </si>
  <si>
    <t xml:space="preserve"> - осигурителни вноски 54 600</t>
  </si>
  <si>
    <t xml:space="preserve"> - заплати 86 000</t>
  </si>
  <si>
    <t xml:space="preserve"> - осигурителни вноски 18 000</t>
  </si>
  <si>
    <t xml:space="preserve"> - издръжка 262 500</t>
  </si>
  <si>
    <t xml:space="preserve"> - издръжка 24 500</t>
  </si>
  <si>
    <t xml:space="preserve"> - членски внос 580</t>
  </si>
  <si>
    <t xml:space="preserve"> - издръжка 20 000</t>
  </si>
  <si>
    <t xml:space="preserve"> - издръжка 909 300</t>
  </si>
  <si>
    <t xml:space="preserve"> - издръжка 70 800</t>
  </si>
  <si>
    <t xml:space="preserve"> - издръжка 393 900</t>
  </si>
  <si>
    <t xml:space="preserve"> - издръжка 602 000</t>
  </si>
  <si>
    <t xml:space="preserve"> - заплати 260 000</t>
  </si>
  <si>
    <t xml:space="preserve"> - други възнаграждения 19 000</t>
  </si>
  <si>
    <t xml:space="preserve"> - осигурителни вноски 50 000</t>
  </si>
  <si>
    <t xml:space="preserve"> - издръжка 243 000</t>
  </si>
  <si>
    <t xml:space="preserve"> - членски внос 5 000</t>
  </si>
  <si>
    <t xml:space="preserve"> - субсидии за нефинансови предприятия 46 300</t>
  </si>
  <si>
    <t xml:space="preserve"> - други текущи трансфери за домакинства 20 000</t>
  </si>
  <si>
    <t xml:space="preserve"> - издръжка 10 000</t>
  </si>
  <si>
    <t xml:space="preserve"> - издръжка 31 500</t>
  </si>
  <si>
    <t xml:space="preserve"> - издръжка 10 340</t>
  </si>
  <si>
    <t xml:space="preserve"> - други възнаграждения 254</t>
  </si>
  <si>
    <t xml:space="preserve"> - помощи по решение на ОбС 2 400</t>
  </si>
  <si>
    <t xml:space="preserve"> - заплати 21 749</t>
  </si>
  <si>
    <t xml:space="preserve"> - други възнаграждения 607</t>
  </si>
  <si>
    <t xml:space="preserve"> - осигурителни вноски 4 037</t>
  </si>
  <si>
    <t xml:space="preserve"> - заплати 18 681</t>
  </si>
  <si>
    <t xml:space="preserve"> - други възнаграждения 538</t>
  </si>
  <si>
    <t xml:space="preserve"> - осигурителни вноски 3 468</t>
  </si>
  <si>
    <t xml:space="preserve"> - заплати 5 200</t>
  </si>
  <si>
    <t xml:space="preserve"> - други възнаграждения 153</t>
  </si>
  <si>
    <t xml:space="preserve"> - осигурителни вноски 965</t>
  </si>
  <si>
    <t xml:space="preserve"> - заплати 42 185</t>
  </si>
  <si>
    <t xml:space="preserve"> - осигурителни вноски 7 831</t>
  </si>
  <si>
    <t xml:space="preserve"> - заплати 212 069</t>
  </si>
  <si>
    <t xml:space="preserve"> - заплати 9 348 </t>
  </si>
  <si>
    <t xml:space="preserve"> - помощи по решение на ОбС 25 000</t>
  </si>
  <si>
    <t xml:space="preserve"> - заплати 6 357</t>
  </si>
  <si>
    <t xml:space="preserve"> - други възнаграждения 183</t>
  </si>
  <si>
    <t xml:space="preserve"> - осигурителни вноски 1 180</t>
  </si>
  <si>
    <t xml:space="preserve"> - издръжка 60 000</t>
  </si>
  <si>
    <t xml:space="preserve"> - осигурителни вноски 40 179</t>
  </si>
  <si>
    <t xml:space="preserve"> - други възнаграждения 3 267</t>
  </si>
  <si>
    <t xml:space="preserve"> - осигурителни вноски 2 086</t>
  </si>
  <si>
    <t xml:space="preserve"> - други възнаграждения 720</t>
  </si>
  <si>
    <t xml:space="preserve"> - осигурителни вноски 79</t>
  </si>
  <si>
    <t xml:space="preserve"> - други възнаграждения 12 302</t>
  </si>
  <si>
    <t xml:space="preserve"> - осигурителни вноски 1 103</t>
  </si>
  <si>
    <t xml:space="preserve"> - издръжка 27 660</t>
  </si>
  <si>
    <t xml:space="preserve"> - издръжка 90 000</t>
  </si>
  <si>
    <t xml:space="preserve"> - издръжка 27 000</t>
  </si>
  <si>
    <t xml:space="preserve"> - заплати 14 400</t>
  </si>
  <si>
    <t xml:space="preserve"> - други възнаграждения 419</t>
  </si>
  <si>
    <t xml:space="preserve"> - осигурителни вноски 2 673</t>
  </si>
  <si>
    <t>д.998 Резерв</t>
  </si>
  <si>
    <t xml:space="preserve"> - заплати 5 434</t>
  </si>
  <si>
    <t xml:space="preserve"> - други възнаграждения 159</t>
  </si>
  <si>
    <t xml:space="preserve"> - осигурителни вноски 1 009</t>
  </si>
  <si>
    <t xml:space="preserve"> - издръжка 18 340</t>
  </si>
  <si>
    <t xml:space="preserve"> - субсидии на орг. с нест. цел 270 000</t>
  </si>
  <si>
    <t xml:space="preserve"> - издръжка 11 360</t>
  </si>
  <si>
    <t>д.412 Многопрофилни болници за активно лечение</t>
  </si>
  <si>
    <t xml:space="preserve"> - други възнаграждения 4 871</t>
  </si>
  <si>
    <t xml:space="preserve"> - осигурителни вноски 24 412</t>
  </si>
  <si>
    <t xml:space="preserve"> - заплати 136 045</t>
  </si>
  <si>
    <t xml:space="preserve"> - осигурителни вноски 25 255</t>
  </si>
  <si>
    <t xml:space="preserve"> - издръжка 282 397</t>
  </si>
  <si>
    <t xml:space="preserve"> - издръжка 211 000</t>
  </si>
  <si>
    <t xml:space="preserve"> - издръжка 377 857</t>
  </si>
  <si>
    <t xml:space="preserve"> - заплати 147 888</t>
  </si>
  <si>
    <t xml:space="preserve"> - осигурителни вноски 25 124</t>
  </si>
  <si>
    <t>д.284 Ликв.на посл.от стихийни бедствия</t>
  </si>
  <si>
    <t>в т.ч. Текущи разходи</t>
  </si>
  <si>
    <t xml:space="preserve"> - заплати 62 612</t>
  </si>
  <si>
    <t xml:space="preserve"> - други възнаграждения 1 603</t>
  </si>
  <si>
    <t xml:space="preserve"> - осигурителни вноски 11 622</t>
  </si>
  <si>
    <t xml:space="preserve"> - издръжка 89 900</t>
  </si>
  <si>
    <t xml:space="preserve"> - членски внос 7 754</t>
  </si>
  <si>
    <t xml:space="preserve"> - други възнаграждения 19 242</t>
  </si>
  <si>
    <t xml:space="preserve"> - други възнаграждения 1 918</t>
  </si>
  <si>
    <t xml:space="preserve"> - издръжка 40 902</t>
  </si>
  <si>
    <t xml:space="preserve"> - други възнаграждения 6 619</t>
  </si>
  <si>
    <t xml:space="preserve"> - издръжка 48 673</t>
  </si>
  <si>
    <t xml:space="preserve"> - издръжка 92 246</t>
  </si>
  <si>
    <t xml:space="preserve"> - заплати 300 000</t>
  </si>
  <si>
    <t>д.713 Спорт за всички</t>
  </si>
  <si>
    <t>д.589 Др.служби и дейности по соц.осигуряване</t>
  </si>
  <si>
    <t xml:space="preserve"> - заплати 10 488</t>
  </si>
  <si>
    <t xml:space="preserve"> - други възнаграждения 404</t>
  </si>
  <si>
    <t xml:space="preserve"> - осигурителни вноски 2 108</t>
  </si>
  <si>
    <t xml:space="preserve"> - издръжка 2 000</t>
  </si>
  <si>
    <t xml:space="preserve"> в т.ч. Капиталови разходи </t>
  </si>
  <si>
    <t xml:space="preserve"> - основен ремонт на ДМА 100 000</t>
  </si>
  <si>
    <t>в т.ч. капиталов трансфер 25 000</t>
  </si>
  <si>
    <t xml:space="preserve">в т.ч. Капиталови разходи </t>
  </si>
  <si>
    <t xml:space="preserve"> в т.ч.Капиталови разходи </t>
  </si>
  <si>
    <t xml:space="preserve"> - придобиване на ДМА 135 000</t>
  </si>
  <si>
    <t xml:space="preserve"> - придобиване на други ДМА 30 000</t>
  </si>
  <si>
    <t xml:space="preserve"> - издръжка 1 733 102</t>
  </si>
  <si>
    <t xml:space="preserve"> - придобиване на други ДМА 25 000</t>
  </si>
  <si>
    <t xml:space="preserve">в т.ч.Капиталови разходи </t>
  </si>
  <si>
    <t xml:space="preserve"> - придобиване на ДМА 16 314</t>
  </si>
  <si>
    <t xml:space="preserve"> - придобиване на ДМА 3 200</t>
  </si>
  <si>
    <t xml:space="preserve"> - основен ремонт на ДМА 10 000</t>
  </si>
  <si>
    <t xml:space="preserve"> - придобиване на ДМА 5 000</t>
  </si>
  <si>
    <t xml:space="preserve"> - придобиване на ДМА  30 000</t>
  </si>
  <si>
    <t xml:space="preserve"> - придобиване на ДМА 200 000</t>
  </si>
  <si>
    <t xml:space="preserve"> - придобиване на ДМА 14 500</t>
  </si>
  <si>
    <t xml:space="preserve"> - придобиване на други ДМА 40 000</t>
  </si>
  <si>
    <t xml:space="preserve"> - придобиване на ДМА 120 000</t>
  </si>
  <si>
    <t xml:space="preserve"> - други възнаграждения 200</t>
  </si>
  <si>
    <t xml:space="preserve"> - осигурителни вноски 81 </t>
  </si>
  <si>
    <t xml:space="preserve"> - издръжка 7 546</t>
  </si>
  <si>
    <t xml:space="preserve"> - придобиване на ДМА 423 500</t>
  </si>
  <si>
    <t xml:space="preserve"> - резерв 6 670</t>
  </si>
  <si>
    <t xml:space="preserve"> - издръжка 1 283 333</t>
  </si>
  <si>
    <t xml:space="preserve"> - резерв 12 905</t>
  </si>
  <si>
    <t xml:space="preserve"> - основен ремонт на ДМА  245 195</t>
  </si>
  <si>
    <t xml:space="preserve"> - резерв 19 975</t>
  </si>
  <si>
    <t xml:space="preserve"> - придобиване на ДМА 112 525</t>
  </si>
  <si>
    <t xml:space="preserve"> - издръжка 610 000</t>
  </si>
  <si>
    <t xml:space="preserve"> - заплати 166 473</t>
  </si>
  <si>
    <t xml:space="preserve"> - издръжка 490 400</t>
  </si>
  <si>
    <t xml:space="preserve"> - придобиване на ДМА 45 000</t>
  </si>
  <si>
    <t xml:space="preserve"> - придобиване на НДА 70 000</t>
  </si>
  <si>
    <t xml:space="preserve"> - придобиване на земя 2 000</t>
  </si>
  <si>
    <t xml:space="preserve"> - придобиване на ДМА 64 000</t>
  </si>
  <si>
    <t xml:space="preserve"> - заплати 399 416</t>
  </si>
  <si>
    <t xml:space="preserve"> - други възнаграждения 16 693</t>
  </si>
  <si>
    <t xml:space="preserve"> - осигурителни вноски 104 339</t>
  </si>
  <si>
    <t xml:space="preserve"> - заплати </t>
  </si>
  <si>
    <t xml:space="preserve"> - други възнаграждения </t>
  </si>
  <si>
    <t xml:space="preserve"> - осигурителни вноски </t>
  </si>
  <si>
    <t xml:space="preserve"> - издръжка </t>
  </si>
  <si>
    <t xml:space="preserve">Капиталови разходи </t>
  </si>
  <si>
    <t xml:space="preserve"> - платени данъци и такси</t>
  </si>
  <si>
    <t xml:space="preserve"> - издръжка</t>
  </si>
  <si>
    <t xml:space="preserve"> - осигурителни вноски</t>
  </si>
  <si>
    <t xml:space="preserve"> - други възнаграждения</t>
  </si>
  <si>
    <t xml:space="preserve"> - стипендии </t>
  </si>
  <si>
    <t xml:space="preserve"> - текущи трансфери</t>
  </si>
  <si>
    <t xml:space="preserve"> - издръжка  </t>
  </si>
  <si>
    <t xml:space="preserve"> - субсидии за орг.с нест.цел </t>
  </si>
  <si>
    <t xml:space="preserve"> - помощи по решение на ОбС </t>
  </si>
  <si>
    <t xml:space="preserve"> - членски внос </t>
  </si>
  <si>
    <t xml:space="preserve"> - придобиване на ДМА </t>
  </si>
  <si>
    <t xml:space="preserve">ТЕКУЩИ РАЗХОДИ </t>
  </si>
  <si>
    <t xml:space="preserve">КАПИТАЛОВИ РАЗХОДИ </t>
  </si>
  <si>
    <t xml:space="preserve"> в т.ч.Капиталови разходи</t>
  </si>
  <si>
    <t>д.601 Упр. контр. и рег. на дейности по жил. стр.</t>
  </si>
  <si>
    <t>д.239 Др.д-сти по вътрешната сигурност</t>
  </si>
  <si>
    <t>д.282 Отбр-мобилизационна подготовка</t>
  </si>
  <si>
    <t>д.311 Детски градини</t>
  </si>
  <si>
    <t xml:space="preserve">д.322 Неспециализирани училища, без ПГ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</si>
  <si>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д.437 Здр.кабинет в детски градини и у-ща </t>
  </si>
  <si>
    <t>д.431 Детски ясли, детски кухни и яслени гр.</t>
  </si>
  <si>
    <t>д.530 Център за наст. от семеен тип</t>
  </si>
  <si>
    <t>д.540 Домове за стари хора-Самоков</t>
  </si>
  <si>
    <t>д.525 Клубове на пенсионера, инвалида и др.</t>
  </si>
  <si>
    <t>д.621 Упр. контр. и рег. на дейност по упр. на околна ср.</t>
  </si>
  <si>
    <t>д.829 Др. дейности по селско и горско стоп.</t>
  </si>
  <si>
    <t>д.831 У-ние,контр. и рег. транспорт и пътища</t>
  </si>
  <si>
    <t>Д.865 Др. дейности по туризма, ОП "МТТД"</t>
  </si>
  <si>
    <t>д.338 Ресурсно подпомагане</t>
  </si>
  <si>
    <t>д.326 Проф. гимназии и пар. за проф. подг.</t>
  </si>
  <si>
    <t>д.562</t>
  </si>
  <si>
    <t>д.589 Други служби и дейности по соц.осигуряване</t>
  </si>
  <si>
    <t>д.714 Спортни бази</t>
  </si>
  <si>
    <t xml:space="preserve">д. 740 </t>
  </si>
  <si>
    <t>д.551 Дневни центрове за лица с увреждания</t>
  </si>
  <si>
    <t>д.606 Изграждане, р-т и поддържане на уличната мрежа</t>
  </si>
  <si>
    <t>д.619 Др. д-сти по жил.стр.,благоустр. и рег.развитие</t>
  </si>
  <si>
    <t>д.622 Озеленяване</t>
  </si>
  <si>
    <t>д.619 Др. дейности по жил. стр. благоустр.</t>
  </si>
  <si>
    <t>д.849 Др.дейности по транспорта и пътищата</t>
  </si>
  <si>
    <t>д.122 Общинска администрация включително</t>
  </si>
  <si>
    <t>д.623 Чистота вкл.:</t>
  </si>
  <si>
    <t>д.759 Др.дейности по културата вкл.:</t>
  </si>
  <si>
    <t>д.832 Служби и дейности по поддържане, ремонт и изгр.на пътища</t>
  </si>
  <si>
    <t>ВСИЧКО РАЗХОДИ ЗА 2022г.</t>
  </si>
  <si>
    <t>д.561 Асистентска подкрепа</t>
  </si>
  <si>
    <t>д.562 Асистенти  за лична помощ</t>
  </si>
  <si>
    <t>в т.ч.Капиталови разходи</t>
  </si>
  <si>
    <t>д.871 Помощни стопанства, столове и други спом. дейности</t>
  </si>
  <si>
    <t>д.732 Културни дейности</t>
  </si>
  <si>
    <t>в т.ч. Капиталови разходи</t>
  </si>
  <si>
    <t>д.604 Осветление на улици и площади</t>
  </si>
  <si>
    <t>д.285 Доброволни формирования за защита при бедствия</t>
  </si>
  <si>
    <t>д.289 Др.дейности за защита на населението при стихийни бедствия и аварии</t>
  </si>
  <si>
    <t>д.526 Центрове за обществена подкрепа</t>
  </si>
  <si>
    <t>д.739 Музей и худ.галерии с регионален характер</t>
  </si>
  <si>
    <t>д 740 Музей и худ.галерии с местен характер</t>
  </si>
  <si>
    <t>д.606 Изграждане,ремонт и подържане на уличн.мрежа вкл.</t>
  </si>
  <si>
    <t>д.832 Сл.и дейн.по подър.,р-т и изгр.на пътища</t>
  </si>
  <si>
    <t xml:space="preserve">д.603 Водоснабдяване и канализация </t>
  </si>
  <si>
    <t xml:space="preserve">д.604 Осветление на улици и площади </t>
  </si>
  <si>
    <t>Бюджет 2025 г.</t>
  </si>
  <si>
    <t>д.898 Други дейности по икономиката</t>
  </si>
  <si>
    <t>д.117 Държавни и общински служби и дейности по изборите</t>
  </si>
  <si>
    <t>д.285 Доброволни формирования</t>
  </si>
  <si>
    <t>д.826 Рибарство</t>
  </si>
  <si>
    <t>д.533 Други програми и дейности за осигуряване на заетост</t>
  </si>
  <si>
    <t xml:space="preserve">ВСИЧКО РАЗХОДИ </t>
  </si>
  <si>
    <t>Проект на бюджет 2025 г. - Разход</t>
  </si>
  <si>
    <t>д.627 Упр.дейности по отпадъци</t>
  </si>
  <si>
    <t>КАПИТАЛОВИ РАЗХОДИ ЗА 2025 ГОДИНА Д.Д.</t>
  </si>
  <si>
    <t>КАПИТАЛОВИ РАЗХОДИ ЗА 2025 ГОДИНА - М.Д.</t>
  </si>
  <si>
    <t xml:space="preserve">д.122 Общинска администрация </t>
  </si>
  <si>
    <t xml:space="preserve">д.322 Неспециализирани училища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</si>
</sst>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_ ;\-#,##0\ "/>
  </numFmts>
  <fonts count="32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10"/>
      <name val="Courier New"/>
      <family val="3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b/>
      <sz val="11"/>
      <name val="Courier New"/>
      <family val="3"/>
      <charset val="204"/>
    </font>
    <font>
      <sz val="11"/>
      <name val="Arial"/>
      <family val="2"/>
      <charset val="204"/>
    </font>
    <font>
      <b/>
      <sz val="12"/>
      <name val="Courier New"/>
      <family val="3"/>
      <charset val="204"/>
    </font>
    <font>
      <sz val="12"/>
      <name val="Arial"/>
      <family val="2"/>
      <charset val="204"/>
    </font>
    <font>
      <sz val="12"/>
      <name val="Courier New"/>
      <family val="3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0"/>
      <name val="Courier New"/>
      <family val="3"/>
      <charset val="204"/>
    </font>
    <font>
      <b/>
      <sz val="16"/>
      <name val="Courier New"/>
      <family val="3"/>
      <charset val="204"/>
    </font>
    <font>
      <sz val="16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4"/>
      <name val="Courier New"/>
      <family val="3"/>
      <charset val="204"/>
    </font>
    <font>
      <sz val="14"/>
      <name val="Courier New"/>
      <family val="3"/>
      <charset val="204"/>
    </font>
    <font>
      <i/>
      <sz val="14"/>
      <name val="Courier New"/>
      <family val="3"/>
      <charset val="204"/>
    </font>
    <font>
      <b/>
      <i/>
      <sz val="14"/>
      <name val="Courier New"/>
      <family val="3"/>
      <charset val="204"/>
    </font>
    <font>
      <b/>
      <i/>
      <sz val="12"/>
      <name val="Arial"/>
      <family val="2"/>
      <charset val="204"/>
    </font>
    <font>
      <b/>
      <i/>
      <sz val="16"/>
      <name val="Arial"/>
      <family val="2"/>
      <charset val="204"/>
    </font>
    <font>
      <b/>
      <sz val="1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58">
    <xf numFmtId="0" fontId="2" fillId="0" borderId="0" xfId="0" applyNumberFormat="1" applyFont="1" applyFill="1" applyBorder="1" applyAlignment="1" applyProtection="1">
      <alignment vertical="top"/>
    </xf>
    <xf numFmtId="0" fontId="2" fillId="2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2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/>
    </xf>
    <xf numFmtId="164" fontId="12" fillId="0" borderId="0" xfId="0" applyNumberFormat="1" applyFont="1" applyFill="1" applyBorder="1" applyAlignment="1" applyProtection="1">
      <alignment vertical="top"/>
    </xf>
    <xf numFmtId="0" fontId="2" fillId="2" borderId="0" xfId="0" applyNumberFormat="1" applyFont="1" applyFill="1" applyBorder="1" applyAlignment="1" applyProtection="1">
      <alignment vertical="top" wrapText="1"/>
    </xf>
    <xf numFmtId="164" fontId="10" fillId="3" borderId="1" xfId="0" applyNumberFormat="1" applyFont="1" applyFill="1" applyBorder="1" applyAlignment="1" applyProtection="1">
      <alignment vertical="top"/>
    </xf>
    <xf numFmtId="164" fontId="16" fillId="2" borderId="1" xfId="0" applyNumberFormat="1" applyFont="1" applyFill="1" applyBorder="1" applyAlignment="1" applyProtection="1">
      <alignment horizontal="right" vertical="center"/>
    </xf>
    <xf numFmtId="164" fontId="16" fillId="2" borderId="1" xfId="0" applyNumberFormat="1" applyFont="1" applyFill="1" applyBorder="1" applyAlignment="1" applyProtection="1">
      <alignment horizontal="right" vertical="center" wrapText="1"/>
    </xf>
    <xf numFmtId="0" fontId="17" fillId="2" borderId="1" xfId="0" applyNumberFormat="1" applyFont="1" applyFill="1" applyBorder="1" applyAlignment="1" applyProtection="1">
      <alignment horizontal="left" vertical="center"/>
    </xf>
    <xf numFmtId="164" fontId="16" fillId="0" borderId="1" xfId="0" applyNumberFormat="1" applyFont="1" applyFill="1" applyBorder="1" applyAlignment="1" applyProtection="1">
      <alignment horizontal="right" vertical="center"/>
    </xf>
    <xf numFmtId="164" fontId="16" fillId="0" borderId="1" xfId="0" applyNumberFormat="1" applyFont="1" applyFill="1" applyBorder="1" applyAlignment="1" applyProtection="1">
      <alignment horizontal="right" vertical="center" wrapText="1"/>
    </xf>
    <xf numFmtId="0" fontId="17" fillId="2" borderId="1" xfId="0" applyNumberFormat="1" applyFont="1" applyFill="1" applyBorder="1" applyAlignment="1" applyProtection="1">
      <alignment vertical="center"/>
    </xf>
    <xf numFmtId="164" fontId="16" fillId="4" borderId="1" xfId="0" applyNumberFormat="1" applyFont="1" applyFill="1" applyBorder="1" applyAlignment="1" applyProtection="1">
      <alignment horizontal="right" vertical="center" wrapText="1"/>
    </xf>
    <xf numFmtId="164" fontId="16" fillId="0" borderId="0" xfId="0" applyNumberFormat="1" applyFont="1" applyFill="1" applyBorder="1" applyAlignment="1" applyProtection="1">
      <alignment horizontal="right" vertical="center" wrapText="1"/>
    </xf>
    <xf numFmtId="164" fontId="16" fillId="0" borderId="1" xfId="0" applyNumberFormat="1" applyFont="1" applyFill="1" applyBorder="1" applyAlignment="1" applyProtection="1">
      <alignment horizontal="right" vertical="top"/>
    </xf>
    <xf numFmtId="164" fontId="16" fillId="2" borderId="1" xfId="0" applyNumberFormat="1" applyFont="1" applyFill="1" applyBorder="1" applyAlignment="1" applyProtection="1">
      <alignment horizontal="right" vertical="top"/>
    </xf>
    <xf numFmtId="0" fontId="17" fillId="0" borderId="1" xfId="0" applyNumberFormat="1" applyFont="1" applyFill="1" applyBorder="1" applyAlignment="1" applyProtection="1">
      <alignment horizontal="left" vertical="top"/>
    </xf>
    <xf numFmtId="3" fontId="16" fillId="2" borderId="1" xfId="0" applyNumberFormat="1" applyFont="1" applyFill="1" applyBorder="1" applyAlignment="1" applyProtection="1">
      <alignment vertical="top"/>
    </xf>
    <xf numFmtId="3" fontId="10" fillId="2" borderId="1" xfId="0" applyNumberFormat="1" applyFont="1" applyFill="1" applyBorder="1" applyAlignment="1" applyProtection="1">
      <alignment vertical="top"/>
    </xf>
    <xf numFmtId="164" fontId="10" fillId="3" borderId="1" xfId="0" applyNumberFormat="1" applyFont="1" applyFill="1" applyBorder="1" applyAlignment="1" applyProtection="1">
      <alignment horizontal="right" vertical="top"/>
    </xf>
    <xf numFmtId="164" fontId="16" fillId="3" borderId="1" xfId="0" applyNumberFormat="1" applyFont="1" applyFill="1" applyBorder="1" applyAlignment="1" applyProtection="1">
      <alignment horizontal="right" vertical="top"/>
    </xf>
    <xf numFmtId="164" fontId="16" fillId="2" borderId="0" xfId="0" applyNumberFormat="1" applyFont="1" applyFill="1" applyBorder="1" applyAlignment="1" applyProtection="1">
      <alignment horizontal="right" vertical="top"/>
    </xf>
    <xf numFmtId="164" fontId="16" fillId="3" borderId="1" xfId="0" applyNumberFormat="1" applyFont="1" applyFill="1" applyBorder="1" applyAlignment="1" applyProtection="1">
      <alignment horizontal="center" vertical="top"/>
    </xf>
    <xf numFmtId="164" fontId="16" fillId="4" borderId="1" xfId="0" applyNumberFormat="1" applyFont="1" applyFill="1" applyBorder="1" applyAlignment="1" applyProtection="1">
      <alignment horizontal="right" vertical="top"/>
    </xf>
    <xf numFmtId="164" fontId="16" fillId="5" borderId="1" xfId="0" applyNumberFormat="1" applyFont="1" applyFill="1" applyBorder="1" applyAlignment="1" applyProtection="1">
      <alignment horizontal="right" vertical="top"/>
    </xf>
    <xf numFmtId="164" fontId="16" fillId="0" borderId="0" xfId="0" applyNumberFormat="1" applyFont="1" applyFill="1" applyBorder="1" applyAlignment="1" applyProtection="1">
      <alignment horizontal="right" vertical="top"/>
    </xf>
    <xf numFmtId="0" fontId="10" fillId="6" borderId="1" xfId="0" applyNumberFormat="1" applyFont="1" applyFill="1" applyBorder="1" applyAlignment="1" applyProtection="1">
      <alignment vertical="top"/>
    </xf>
    <xf numFmtId="164" fontId="10" fillId="6" borderId="1" xfId="0" applyNumberFormat="1" applyFont="1" applyFill="1" applyBorder="1" applyAlignment="1" applyProtection="1">
      <alignment horizontal="right" vertical="top"/>
    </xf>
    <xf numFmtId="0" fontId="14" fillId="0" borderId="0" xfId="0" applyNumberFormat="1" applyFont="1" applyFill="1" applyBorder="1" applyAlignment="1" applyProtection="1">
      <alignment vertical="top"/>
    </xf>
    <xf numFmtId="0" fontId="17" fillId="0" borderId="3" xfId="0" applyNumberFormat="1" applyFont="1" applyFill="1" applyBorder="1" applyAlignment="1" applyProtection="1">
      <alignment horizontal="left" vertical="top"/>
    </xf>
    <xf numFmtId="0" fontId="17" fillId="0" borderId="0" xfId="0" applyNumberFormat="1" applyFont="1" applyFill="1" applyBorder="1" applyAlignment="1" applyProtection="1">
      <alignment horizontal="left" vertical="top"/>
    </xf>
    <xf numFmtId="164" fontId="10" fillId="2" borderId="1" xfId="0" applyNumberFormat="1" applyFont="1" applyFill="1" applyBorder="1" applyAlignment="1" applyProtection="1">
      <alignment horizontal="right" vertical="center"/>
    </xf>
    <xf numFmtId="164" fontId="10" fillId="2" borderId="1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horizontal="left" vertical="top"/>
    </xf>
    <xf numFmtId="3" fontId="6" fillId="0" borderId="0" xfId="0" applyNumberFormat="1" applyFont="1" applyFill="1" applyBorder="1" applyAlignment="1" applyProtection="1">
      <alignment vertical="top"/>
    </xf>
    <xf numFmtId="164" fontId="6" fillId="0" borderId="0" xfId="0" applyNumberFormat="1" applyFont="1" applyFill="1" applyBorder="1" applyAlignment="1" applyProtection="1">
      <alignment vertical="top"/>
    </xf>
    <xf numFmtId="164" fontId="10" fillId="8" borderId="1" xfId="0" applyNumberFormat="1" applyFont="1" applyFill="1" applyBorder="1" applyAlignment="1" applyProtection="1">
      <alignment vertical="top"/>
    </xf>
    <xf numFmtId="3" fontId="10" fillId="8" borderId="1" xfId="0" applyNumberFormat="1" applyFont="1" applyFill="1" applyBorder="1" applyAlignment="1" applyProtection="1">
      <alignment vertical="top"/>
    </xf>
    <xf numFmtId="164" fontId="10" fillId="8" borderId="1" xfId="0" applyNumberFormat="1" applyFont="1" applyFill="1" applyBorder="1" applyAlignment="1" applyProtection="1">
      <alignment horizontal="right" vertical="top"/>
    </xf>
    <xf numFmtId="164" fontId="16" fillId="8" borderId="1" xfId="0" applyNumberFormat="1" applyFont="1" applyFill="1" applyBorder="1" applyAlignment="1" applyProtection="1">
      <alignment horizontal="right" vertical="top"/>
    </xf>
    <xf numFmtId="164" fontId="16" fillId="8" borderId="1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164" fontId="11" fillId="8" borderId="1" xfId="0" applyNumberFormat="1" applyFont="1" applyFill="1" applyBorder="1" applyAlignment="1" applyProtection="1">
      <alignment horizontal="right" vertical="center"/>
    </xf>
    <xf numFmtId="164" fontId="11" fillId="8" borderId="1" xfId="0" applyNumberFormat="1" applyFont="1" applyFill="1" applyBorder="1" applyAlignment="1" applyProtection="1">
      <alignment horizontal="right" vertical="center" wrapText="1"/>
    </xf>
    <xf numFmtId="164" fontId="11" fillId="8" borderId="1" xfId="0" applyNumberFormat="1" applyFont="1" applyFill="1" applyBorder="1" applyAlignment="1" applyProtection="1">
      <alignment horizontal="right" vertical="top"/>
    </xf>
    <xf numFmtId="164" fontId="12" fillId="0" borderId="0" xfId="0" applyNumberFormat="1" applyFont="1" applyFill="1" applyBorder="1" applyAlignment="1" applyProtection="1">
      <alignment horizontal="right" vertical="top"/>
    </xf>
    <xf numFmtId="0" fontId="8" fillId="0" borderId="0" xfId="0" applyNumberFormat="1" applyFont="1" applyFill="1" applyBorder="1" applyAlignment="1" applyProtection="1">
      <alignment vertical="top"/>
    </xf>
    <xf numFmtId="3" fontId="2" fillId="0" borderId="0" xfId="0" applyNumberFormat="1" applyFont="1" applyFill="1" applyBorder="1" applyAlignment="1" applyProtection="1">
      <alignment vertical="top"/>
    </xf>
    <xf numFmtId="165" fontId="18" fillId="0" borderId="1" xfId="0" applyNumberFormat="1" applyFont="1" applyFill="1" applyBorder="1" applyAlignment="1" applyProtection="1">
      <alignment vertical="center"/>
    </xf>
    <xf numFmtId="0" fontId="15" fillId="8" borderId="1" xfId="0" applyNumberFormat="1" applyFont="1" applyFill="1" applyBorder="1" applyAlignment="1" applyProtection="1">
      <alignment vertical="center"/>
    </xf>
    <xf numFmtId="0" fontId="17" fillId="0" borderId="1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5" fillId="8" borderId="1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/>
    </xf>
    <xf numFmtId="0" fontId="17" fillId="2" borderId="1" xfId="0" applyNumberFormat="1" applyFont="1" applyFill="1" applyBorder="1" applyAlignment="1" applyProtection="1">
      <alignment vertical="top"/>
    </xf>
    <xf numFmtId="0" fontId="15" fillId="2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19" fillId="0" borderId="0" xfId="0" applyNumberFormat="1" applyFont="1" applyFill="1" applyBorder="1" applyAlignment="1" applyProtection="1">
      <alignment vertical="top"/>
    </xf>
    <xf numFmtId="165" fontId="18" fillId="2" borderId="1" xfId="0" applyNumberFormat="1" applyFont="1" applyFill="1" applyBorder="1" applyAlignment="1" applyProtection="1">
      <alignment vertical="center"/>
    </xf>
    <xf numFmtId="0" fontId="21" fillId="11" borderId="5" xfId="0" applyNumberFormat="1" applyFont="1" applyFill="1" applyBorder="1" applyAlignment="1" applyProtection="1">
      <alignment vertical="top"/>
    </xf>
    <xf numFmtId="164" fontId="22" fillId="11" borderId="5" xfId="0" applyNumberFormat="1" applyFont="1" applyFill="1" applyBorder="1" applyAlignment="1" applyProtection="1">
      <alignment horizontal="right" vertical="top"/>
    </xf>
    <xf numFmtId="164" fontId="16" fillId="0" borderId="6" xfId="0" applyNumberFormat="1" applyFont="1" applyFill="1" applyBorder="1" applyAlignment="1" applyProtection="1">
      <alignment horizontal="right" vertical="top"/>
    </xf>
    <xf numFmtId="164" fontId="16" fillId="2" borderId="6" xfId="0" applyNumberFormat="1" applyFont="1" applyFill="1" applyBorder="1" applyAlignment="1" applyProtection="1">
      <alignment horizontal="right" vertical="top"/>
    </xf>
    <xf numFmtId="164" fontId="16" fillId="0" borderId="7" xfId="0" applyNumberFormat="1" applyFont="1" applyFill="1" applyBorder="1" applyAlignment="1" applyProtection="1">
      <alignment horizontal="right" vertical="top"/>
    </xf>
    <xf numFmtId="164" fontId="16" fillId="2" borderId="7" xfId="0" applyNumberFormat="1" applyFont="1" applyFill="1" applyBorder="1" applyAlignment="1" applyProtection="1">
      <alignment horizontal="right" vertical="top"/>
    </xf>
    <xf numFmtId="3" fontId="10" fillId="8" borderId="7" xfId="0" applyNumberFormat="1" applyFont="1" applyFill="1" applyBorder="1" applyAlignment="1" applyProtection="1">
      <alignment vertical="top"/>
    </xf>
    <xf numFmtId="0" fontId="23" fillId="0" borderId="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vertical="center"/>
    </xf>
    <xf numFmtId="0" fontId="17" fillId="0" borderId="7" xfId="0" applyNumberFormat="1" applyFont="1" applyFill="1" applyBorder="1" applyAlignment="1" applyProtection="1">
      <alignment vertical="center"/>
    </xf>
    <xf numFmtId="49" fontId="17" fillId="0" borderId="1" xfId="0" applyNumberFormat="1" applyFont="1" applyFill="1" applyBorder="1" applyAlignment="1" applyProtection="1">
      <alignment vertical="center"/>
    </xf>
    <xf numFmtId="49" fontId="20" fillId="0" borderId="1" xfId="0" applyNumberFormat="1" applyFont="1" applyFill="1" applyBorder="1" applyAlignment="1" applyProtection="1">
      <alignment vertical="center" wrapText="1"/>
    </xf>
    <xf numFmtId="164" fontId="10" fillId="0" borderId="1" xfId="0" applyNumberFormat="1" applyFont="1" applyFill="1" applyBorder="1" applyAlignment="1" applyProtection="1">
      <alignment vertical="top"/>
    </xf>
    <xf numFmtId="3" fontId="10" fillId="0" borderId="1" xfId="0" applyNumberFormat="1" applyFont="1" applyFill="1" applyBorder="1" applyAlignment="1" applyProtection="1">
      <alignment vertical="top"/>
    </xf>
    <xf numFmtId="0" fontId="25" fillId="2" borderId="1" xfId="0" applyNumberFormat="1" applyFont="1" applyFill="1" applyBorder="1" applyAlignment="1" applyProtection="1">
      <alignment vertical="center"/>
    </xf>
    <xf numFmtId="0" fontId="26" fillId="2" borderId="1" xfId="0" applyNumberFormat="1" applyFont="1" applyFill="1" applyBorder="1" applyAlignment="1" applyProtection="1">
      <alignment vertical="center"/>
    </xf>
    <xf numFmtId="0" fontId="27" fillId="2" borderId="1" xfId="0" applyNumberFormat="1" applyFont="1" applyFill="1" applyBorder="1" applyAlignment="1" applyProtection="1">
      <alignment vertical="center"/>
    </xf>
    <xf numFmtId="0" fontId="25" fillId="8" borderId="1" xfId="0" applyNumberFormat="1" applyFont="1" applyFill="1" applyBorder="1" applyAlignment="1" applyProtection="1">
      <alignment vertical="center"/>
    </xf>
    <xf numFmtId="49" fontId="26" fillId="2" borderId="1" xfId="0" applyNumberFormat="1" applyFont="1" applyFill="1" applyBorder="1" applyAlignment="1" applyProtection="1">
      <alignment vertical="center"/>
    </xf>
    <xf numFmtId="0" fontId="27" fillId="0" borderId="1" xfId="0" applyNumberFormat="1" applyFont="1" applyFill="1" applyBorder="1" applyAlignment="1" applyProtection="1">
      <alignment vertical="top"/>
    </xf>
    <xf numFmtId="0" fontId="25" fillId="0" borderId="1" xfId="0" applyNumberFormat="1" applyFont="1" applyFill="1" applyBorder="1" applyAlignment="1" applyProtection="1">
      <alignment vertical="top"/>
    </xf>
    <xf numFmtId="0" fontId="25" fillId="2" borderId="1" xfId="0" applyNumberFormat="1" applyFont="1" applyFill="1" applyBorder="1" applyAlignment="1" applyProtection="1">
      <alignment vertical="center" wrapText="1"/>
    </xf>
    <xf numFmtId="49" fontId="25" fillId="2" borderId="1" xfId="0" applyNumberFormat="1" applyFont="1" applyFill="1" applyBorder="1" applyAlignment="1" applyProtection="1">
      <alignment vertical="center" wrapText="1"/>
    </xf>
    <xf numFmtId="49" fontId="27" fillId="2" borderId="1" xfId="0" applyNumberFormat="1" applyFont="1" applyFill="1" applyBorder="1" applyAlignment="1" applyProtection="1">
      <alignment vertical="center" wrapText="1"/>
    </xf>
    <xf numFmtId="49" fontId="26" fillId="2" borderId="1" xfId="0" applyNumberFormat="1" applyFont="1" applyFill="1" applyBorder="1" applyAlignment="1" applyProtection="1">
      <alignment vertical="center" wrapText="1"/>
    </xf>
    <xf numFmtId="0" fontId="26" fillId="0" borderId="1" xfId="0" applyNumberFormat="1" applyFont="1" applyFill="1" applyBorder="1" applyAlignment="1" applyProtection="1">
      <alignment vertical="top"/>
    </xf>
    <xf numFmtId="0" fontId="25" fillId="0" borderId="1" xfId="0" applyNumberFormat="1" applyFont="1" applyFill="1" applyBorder="1" applyAlignment="1" applyProtection="1">
      <alignment vertical="center"/>
    </xf>
    <xf numFmtId="49" fontId="25" fillId="2" borderId="1" xfId="0" applyNumberFormat="1" applyFont="1" applyFill="1" applyBorder="1" applyAlignment="1" applyProtection="1">
      <alignment vertical="center"/>
    </xf>
    <xf numFmtId="0" fontId="26" fillId="0" borderId="1" xfId="0" applyNumberFormat="1" applyFont="1" applyFill="1" applyBorder="1" applyAlignment="1" applyProtection="1">
      <alignment vertical="center"/>
    </xf>
    <xf numFmtId="0" fontId="25" fillId="10" borderId="1" xfId="0" applyNumberFormat="1" applyFont="1" applyFill="1" applyBorder="1" applyAlignment="1" applyProtection="1">
      <alignment vertical="top"/>
    </xf>
    <xf numFmtId="0" fontId="28" fillId="8" borderId="1" xfId="0" applyNumberFormat="1" applyFont="1" applyFill="1" applyBorder="1" applyAlignment="1" applyProtection="1">
      <alignment vertical="top"/>
    </xf>
    <xf numFmtId="0" fontId="25" fillId="4" borderId="1" xfId="0" applyNumberFormat="1" applyFont="1" applyFill="1" applyBorder="1" applyAlignment="1" applyProtection="1">
      <alignment vertical="center"/>
    </xf>
    <xf numFmtId="0" fontId="26" fillId="2" borderId="7" xfId="0" applyNumberFormat="1" applyFont="1" applyFill="1" applyBorder="1" applyAlignment="1" applyProtection="1">
      <alignment vertical="center"/>
    </xf>
    <xf numFmtId="0" fontId="26" fillId="2" borderId="6" xfId="0" applyNumberFormat="1" applyFont="1" applyFill="1" applyBorder="1" applyAlignment="1" applyProtection="1">
      <alignment vertical="center"/>
    </xf>
    <xf numFmtId="0" fontId="25" fillId="8" borderId="7" xfId="0" applyNumberFormat="1" applyFont="1" applyFill="1" applyBorder="1" applyAlignment="1" applyProtection="1">
      <alignment vertical="top"/>
    </xf>
    <xf numFmtId="0" fontId="25" fillId="2" borderId="1" xfId="0" applyNumberFormat="1" applyFont="1" applyFill="1" applyBorder="1" applyAlignment="1" applyProtection="1">
      <alignment vertical="top"/>
    </xf>
    <xf numFmtId="0" fontId="25" fillId="0" borderId="1" xfId="0" applyNumberFormat="1" applyFont="1" applyFill="1" applyBorder="1" applyAlignment="1" applyProtection="1">
      <alignment vertical="top" wrapText="1"/>
    </xf>
    <xf numFmtId="0" fontId="25" fillId="8" borderId="1" xfId="0" applyNumberFormat="1" applyFont="1" applyFill="1" applyBorder="1" applyAlignment="1" applyProtection="1">
      <alignment vertical="top"/>
    </xf>
    <xf numFmtId="165" fontId="10" fillId="8" borderId="1" xfId="0" applyNumberFormat="1" applyFont="1" applyFill="1" applyBorder="1" applyAlignment="1" applyProtection="1">
      <alignment horizontal="right" vertical="center"/>
    </xf>
    <xf numFmtId="165" fontId="3" fillId="2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top"/>
    </xf>
    <xf numFmtId="165" fontId="10" fillId="8" borderId="1" xfId="0" applyNumberFormat="1" applyFont="1" applyFill="1" applyBorder="1" applyAlignment="1" applyProtection="1">
      <alignment vertical="center"/>
    </xf>
    <xf numFmtId="165" fontId="3" fillId="0" borderId="1" xfId="0" applyNumberFormat="1" applyFont="1" applyFill="1" applyBorder="1" applyAlignment="1" applyProtection="1">
      <alignment vertical="center"/>
    </xf>
    <xf numFmtId="165" fontId="11" fillId="0" borderId="1" xfId="0" applyNumberFormat="1" applyFont="1" applyFill="1" applyBorder="1" applyAlignment="1" applyProtection="1">
      <alignment vertical="center"/>
    </xf>
    <xf numFmtId="165" fontId="10" fillId="10" borderId="1" xfId="0" applyNumberFormat="1" applyFont="1" applyFill="1" applyBorder="1" applyAlignment="1" applyProtection="1">
      <alignment vertical="center"/>
    </xf>
    <xf numFmtId="165" fontId="29" fillId="8" borderId="1" xfId="0" applyNumberFormat="1" applyFont="1" applyFill="1" applyBorder="1" applyAlignment="1" applyProtection="1">
      <alignment vertical="center"/>
    </xf>
    <xf numFmtId="165" fontId="10" fillId="4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top"/>
    </xf>
    <xf numFmtId="3" fontId="11" fillId="0" borderId="1" xfId="0" applyNumberFormat="1" applyFont="1" applyFill="1" applyBorder="1" applyAlignment="1" applyProtection="1">
      <alignment vertical="top"/>
    </xf>
    <xf numFmtId="0" fontId="11" fillId="0" borderId="1" xfId="0" applyNumberFormat="1" applyFont="1" applyFill="1" applyBorder="1" applyAlignment="1" applyProtection="1">
      <alignment vertical="top"/>
    </xf>
    <xf numFmtId="3" fontId="3" fillId="2" borderId="1" xfId="0" applyNumberFormat="1" applyFont="1" applyFill="1" applyBorder="1" applyAlignment="1" applyProtection="1">
      <alignment vertical="center"/>
    </xf>
    <xf numFmtId="3" fontId="11" fillId="2" borderId="1" xfId="0" applyNumberFormat="1" applyFont="1" applyFill="1" applyBorder="1" applyAlignment="1" applyProtection="1">
      <alignment vertical="center"/>
    </xf>
    <xf numFmtId="3" fontId="3" fillId="9" borderId="1" xfId="0" applyNumberFormat="1" applyFont="1" applyFill="1" applyBorder="1" applyAlignment="1" applyProtection="1">
      <alignment vertical="center"/>
    </xf>
    <xf numFmtId="3" fontId="29" fillId="8" borderId="1" xfId="0" applyNumberFormat="1" applyFont="1" applyFill="1" applyBorder="1" applyAlignment="1" applyProtection="1">
      <alignment vertical="top"/>
    </xf>
    <xf numFmtId="3" fontId="18" fillId="0" borderId="1" xfId="0" applyNumberFormat="1" applyFont="1" applyFill="1" applyBorder="1" applyAlignment="1" applyProtection="1">
      <alignment vertical="top"/>
    </xf>
    <xf numFmtId="3" fontId="10" fillId="8" borderId="1" xfId="0" applyNumberFormat="1" applyFont="1" applyFill="1" applyBorder="1" applyAlignment="1" applyProtection="1">
      <alignment horizontal="right" vertical="top"/>
    </xf>
    <xf numFmtId="0" fontId="3" fillId="0" borderId="1" xfId="0" applyNumberFormat="1" applyFont="1" applyFill="1" applyBorder="1" applyAlignment="1" applyProtection="1">
      <alignment horizontal="right" vertical="top"/>
    </xf>
    <xf numFmtId="3" fontId="3" fillId="0" borderId="1" xfId="0" applyNumberFormat="1" applyFont="1" applyFill="1" applyBorder="1" applyAlignment="1" applyProtection="1">
      <alignment horizontal="right" vertical="top"/>
    </xf>
    <xf numFmtId="3" fontId="3" fillId="2" borderId="1" xfId="0" applyNumberFormat="1" applyFont="1" applyFill="1" applyBorder="1" applyAlignment="1" applyProtection="1">
      <alignment horizontal="right" vertical="center"/>
    </xf>
    <xf numFmtId="3" fontId="10" fillId="4" borderId="1" xfId="0" applyNumberFormat="1" applyFont="1" applyFill="1" applyBorder="1" applyAlignment="1" applyProtection="1">
      <alignment vertical="top"/>
    </xf>
    <xf numFmtId="3" fontId="10" fillId="5" borderId="1" xfId="0" applyNumberFormat="1" applyFont="1" applyFill="1" applyBorder="1" applyAlignment="1" applyProtection="1">
      <alignment vertical="top"/>
    </xf>
    <xf numFmtId="3" fontId="3" fillId="7" borderId="1" xfId="0" applyNumberFormat="1" applyFont="1" applyFill="1" applyBorder="1" applyAlignment="1" applyProtection="1">
      <alignment vertical="top"/>
    </xf>
    <xf numFmtId="3" fontId="10" fillId="11" borderId="1" xfId="0" applyNumberFormat="1" applyFont="1" applyFill="1" applyBorder="1" applyAlignment="1" applyProtection="1">
      <alignment vertical="top"/>
    </xf>
    <xf numFmtId="3" fontId="18" fillId="2" borderId="1" xfId="0" applyNumberFormat="1" applyFont="1" applyFill="1" applyBorder="1" applyAlignment="1" applyProtection="1">
      <alignment vertical="center"/>
    </xf>
    <xf numFmtId="3" fontId="18" fillId="0" borderId="1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3" fontId="14" fillId="2" borderId="1" xfId="0" applyNumberFormat="1" applyFont="1" applyFill="1" applyBorder="1" applyAlignment="1" applyProtection="1">
      <alignment horizontal="right" vertical="center"/>
    </xf>
    <xf numFmtId="0" fontId="25" fillId="4" borderId="1" xfId="0" applyNumberFormat="1" applyFont="1" applyFill="1" applyBorder="1" applyAlignment="1" applyProtection="1">
      <alignment horizontal="center"/>
    </xf>
    <xf numFmtId="3" fontId="22" fillId="0" borderId="0" xfId="0" applyNumberFormat="1" applyFont="1" applyFill="1" applyBorder="1" applyAlignment="1" applyProtection="1">
      <alignment vertical="top"/>
    </xf>
    <xf numFmtId="3" fontId="9" fillId="0" borderId="0" xfId="0" applyNumberFormat="1" applyFont="1" applyFill="1" applyBorder="1" applyAlignment="1" applyProtection="1">
      <alignment vertical="top"/>
    </xf>
    <xf numFmtId="0" fontId="22" fillId="0" borderId="0" xfId="0" applyNumberFormat="1" applyFont="1" applyFill="1" applyBorder="1" applyAlignment="1" applyProtection="1">
      <alignment vertical="top"/>
    </xf>
    <xf numFmtId="3" fontId="23" fillId="0" borderId="0" xfId="0" applyNumberFormat="1" applyFont="1" applyFill="1" applyBorder="1" applyAlignment="1" applyProtection="1">
      <alignment vertical="top"/>
    </xf>
    <xf numFmtId="0" fontId="30" fillId="0" borderId="0" xfId="0" applyNumberFormat="1" applyFont="1" applyFill="1" applyBorder="1" applyAlignment="1" applyProtection="1">
      <alignment vertical="top"/>
    </xf>
    <xf numFmtId="0" fontId="25" fillId="5" borderId="1" xfId="0" applyNumberFormat="1" applyFont="1" applyFill="1" applyBorder="1" applyAlignment="1" applyProtection="1">
      <alignment vertical="top"/>
    </xf>
    <xf numFmtId="0" fontId="25" fillId="7" borderId="1" xfId="0" applyNumberFormat="1" applyFont="1" applyFill="1" applyBorder="1" applyAlignment="1" applyProtection="1">
      <alignment vertical="top"/>
    </xf>
    <xf numFmtId="0" fontId="24" fillId="12" borderId="1" xfId="0" applyNumberFormat="1" applyFont="1" applyFill="1" applyBorder="1" applyAlignment="1" applyProtection="1">
      <alignment horizontal="center" vertical="center"/>
    </xf>
    <xf numFmtId="0" fontId="13" fillId="12" borderId="1" xfId="0" applyNumberFormat="1" applyFont="1" applyFill="1" applyBorder="1" applyAlignment="1" applyProtection="1">
      <alignment horizontal="center" vertical="center"/>
    </xf>
    <xf numFmtId="0" fontId="13" fillId="12" borderId="1" xfId="0" applyNumberFormat="1" applyFont="1" applyFill="1" applyBorder="1" applyAlignment="1" applyProtection="1">
      <alignment horizontal="center" vertical="center" wrapText="1"/>
    </xf>
    <xf numFmtId="0" fontId="24" fillId="12" borderId="1" xfId="0" applyNumberFormat="1" applyFont="1" applyFill="1" applyBorder="1" applyAlignment="1" applyProtection="1">
      <alignment horizontal="center" vertical="center" wrapText="1"/>
    </xf>
    <xf numFmtId="0" fontId="24" fillId="12" borderId="4" xfId="0" applyNumberFormat="1" applyFont="1" applyFill="1" applyBorder="1" applyAlignment="1" applyProtection="1">
      <alignment horizontal="center" vertical="center"/>
    </xf>
    <xf numFmtId="0" fontId="25" fillId="12" borderId="5" xfId="0" applyNumberFormat="1" applyFont="1" applyFill="1" applyBorder="1" applyAlignment="1" applyProtection="1">
      <alignment vertical="center"/>
    </xf>
    <xf numFmtId="0" fontId="25" fillId="4" borderId="5" xfId="0" applyNumberFormat="1" applyFont="1" applyFill="1" applyBorder="1" applyAlignment="1" applyProtection="1">
      <alignment vertical="top"/>
    </xf>
    <xf numFmtId="0" fontId="25" fillId="4" borderId="4" xfId="0" applyNumberFormat="1" applyFont="1" applyFill="1" applyBorder="1" applyAlignment="1" applyProtection="1">
      <alignment horizontal="center"/>
    </xf>
    <xf numFmtId="49" fontId="20" fillId="0" borderId="0" xfId="0" applyNumberFormat="1" applyFont="1" applyFill="1" applyBorder="1" applyAlignment="1" applyProtection="1">
      <alignment vertical="center" wrapText="1"/>
    </xf>
    <xf numFmtId="0" fontId="25" fillId="4" borderId="5" xfId="0" applyNumberFormat="1" applyFont="1" applyFill="1" applyBorder="1" applyAlignment="1" applyProtection="1"/>
    <xf numFmtId="0" fontId="25" fillId="13" borderId="1" xfId="0" applyNumberFormat="1" applyFont="1" applyFill="1" applyBorder="1" applyAlignment="1" applyProtection="1">
      <alignment vertical="top"/>
    </xf>
    <xf numFmtId="164" fontId="16" fillId="13" borderId="1" xfId="0" applyNumberFormat="1" applyFont="1" applyFill="1" applyBorder="1" applyAlignment="1" applyProtection="1">
      <alignment horizontal="right" vertical="top"/>
    </xf>
    <xf numFmtId="3" fontId="10" fillId="13" borderId="1" xfId="0" applyNumberFormat="1" applyFont="1" applyFill="1" applyBorder="1" applyAlignment="1" applyProtection="1">
      <alignment vertical="top"/>
    </xf>
    <xf numFmtId="0" fontId="31" fillId="0" borderId="0" xfId="0" applyNumberFormat="1" applyFont="1" applyFill="1" applyBorder="1" applyAlignment="1" applyProtection="1">
      <alignment horizontal="center" vertical="top"/>
    </xf>
  </cellXfs>
  <cellStyles count="1">
    <cellStyle name="Нормален" xfId="0" builtinId="0"/>
  </cellStyles>
  <dxfs count="0"/>
  <tableStyles count="0" defaultTableStyle="TableStyleMedium9" defaultPivotStyle="PivotStyleLight16"/>
  <colors>
    <mruColors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488"/>
  <sheetViews>
    <sheetView tabSelected="1" topLeftCell="A385" zoomScale="82" zoomScaleNormal="82" workbookViewId="0">
      <selection activeCell="B4" sqref="B4"/>
    </sheetView>
  </sheetViews>
  <sheetFormatPr defaultRowHeight="12.75" x14ac:dyDescent="0.2"/>
  <cols>
    <col min="1" max="1" width="0.85546875" customWidth="1"/>
    <col min="2" max="2" width="98.42578125" customWidth="1"/>
    <col min="3" max="3" width="11.28515625" hidden="1" customWidth="1"/>
    <col min="4" max="4" width="0.140625" hidden="1" customWidth="1"/>
    <col min="5" max="5" width="11.28515625" hidden="1" customWidth="1"/>
    <col min="6" max="6" width="12.42578125" hidden="1" customWidth="1"/>
    <col min="7" max="7" width="9.7109375" hidden="1" customWidth="1"/>
    <col min="8" max="8" width="18.28515625" customWidth="1"/>
    <col min="9" max="9" width="9.5703125" bestFit="1" customWidth="1"/>
    <col min="10" max="10" width="10.5703125" bestFit="1" customWidth="1"/>
    <col min="12" max="12" width="10.5703125" bestFit="1" customWidth="1"/>
  </cols>
  <sheetData>
    <row r="1" spans="1:8" ht="23.25" x14ac:dyDescent="0.2">
      <c r="B1" s="157" t="s">
        <v>256</v>
      </c>
      <c r="C1" s="157"/>
      <c r="D1" s="157"/>
      <c r="E1" s="157"/>
      <c r="F1" s="157"/>
      <c r="G1" s="157"/>
      <c r="H1" s="157"/>
    </row>
    <row r="2" spans="1:8" ht="15.75" x14ac:dyDescent="0.2">
      <c r="B2" s="7"/>
      <c r="C2" s="48"/>
      <c r="D2" s="48"/>
      <c r="E2" s="48"/>
      <c r="F2" s="48"/>
      <c r="G2" s="48"/>
      <c r="H2" s="76"/>
    </row>
    <row r="3" spans="1:8" ht="9" hidden="1" customHeight="1" x14ac:dyDescent="0.2"/>
    <row r="4" spans="1:8" ht="40.5" customHeight="1" x14ac:dyDescent="0.2">
      <c r="B4" s="144" t="s">
        <v>6</v>
      </c>
      <c r="C4" s="145" t="s">
        <v>34</v>
      </c>
      <c r="D4" s="146" t="s">
        <v>35</v>
      </c>
      <c r="E4" s="146" t="s">
        <v>36</v>
      </c>
      <c r="F4" s="146" t="s">
        <v>37</v>
      </c>
      <c r="G4" s="146" t="s">
        <v>33</v>
      </c>
      <c r="H4" s="147" t="s">
        <v>249</v>
      </c>
    </row>
    <row r="5" spans="1:8" ht="18" customHeight="1" x14ac:dyDescent="0.35">
      <c r="A5" s="1"/>
      <c r="B5" s="151" t="s">
        <v>8</v>
      </c>
      <c r="C5" s="153"/>
      <c r="D5" s="153"/>
      <c r="E5" s="153"/>
      <c r="F5" s="153"/>
      <c r="G5" s="153"/>
      <c r="H5" s="136"/>
    </row>
    <row r="6" spans="1:8" ht="18" customHeight="1" x14ac:dyDescent="0.2">
      <c r="A6" s="1"/>
      <c r="B6" s="56" t="s">
        <v>9</v>
      </c>
      <c r="C6" s="43">
        <f>SUM(C7:C10)</f>
        <v>1231574</v>
      </c>
      <c r="D6" s="43">
        <f>SUM(D7:D10)</f>
        <v>1081111</v>
      </c>
      <c r="E6" s="43">
        <f>SUM(E7:E10)</f>
        <v>150463</v>
      </c>
      <c r="F6" s="43">
        <f>SUM(F7:F10)</f>
        <v>1009300</v>
      </c>
      <c r="G6" s="43"/>
      <c r="H6" s="107">
        <f>H7</f>
        <v>3337724</v>
      </c>
    </row>
    <row r="7" spans="1:8" ht="18" customHeight="1" x14ac:dyDescent="0.2">
      <c r="A7" s="1"/>
      <c r="B7" s="83" t="s">
        <v>228</v>
      </c>
      <c r="C7" s="12">
        <v>1231574</v>
      </c>
      <c r="D7" s="12">
        <v>1081111</v>
      </c>
      <c r="E7" s="12">
        <f>C7-D7</f>
        <v>150463</v>
      </c>
      <c r="F7" s="13">
        <v>1009300</v>
      </c>
      <c r="G7" s="13"/>
      <c r="H7" s="108">
        <v>3337724</v>
      </c>
    </row>
    <row r="8" spans="1:8" ht="14.25" hidden="1" customHeight="1" x14ac:dyDescent="0.2">
      <c r="A8" s="1"/>
      <c r="B8" s="84" t="s">
        <v>41</v>
      </c>
      <c r="C8" s="12"/>
      <c r="D8" s="12"/>
      <c r="E8" s="12"/>
      <c r="F8" s="13"/>
      <c r="G8" s="13"/>
      <c r="H8" s="108"/>
    </row>
    <row r="9" spans="1:8" ht="14.25" hidden="1" customHeight="1" x14ac:dyDescent="0.2">
      <c r="A9" s="1"/>
      <c r="B9" s="84" t="s">
        <v>183</v>
      </c>
      <c r="C9" s="12"/>
      <c r="D9" s="12"/>
      <c r="E9" s="12"/>
      <c r="F9" s="13"/>
      <c r="G9" s="13"/>
      <c r="H9" s="108"/>
    </row>
    <row r="10" spans="1:8" ht="14.25" hidden="1" customHeight="1" x14ac:dyDescent="0.2">
      <c r="A10" s="1"/>
      <c r="B10" s="84" t="s">
        <v>184</v>
      </c>
      <c r="C10" s="12"/>
      <c r="D10" s="12"/>
      <c r="E10" s="12"/>
      <c r="F10" s="13"/>
      <c r="G10" s="13"/>
      <c r="H10" s="108"/>
    </row>
    <row r="11" spans="1:8" ht="18" customHeight="1" x14ac:dyDescent="0.2">
      <c r="A11" s="1"/>
      <c r="B11" s="86" t="s">
        <v>10</v>
      </c>
      <c r="C11" s="43">
        <f>SUM(C19:C26)</f>
        <v>55605</v>
      </c>
      <c r="D11" s="43">
        <f>SUM(D19:D26)</f>
        <v>46389</v>
      </c>
      <c r="E11" s="43">
        <f>SUM(E19:E26)</f>
        <v>9216</v>
      </c>
      <c r="F11" s="43">
        <f>SUM(F19:F26)</f>
        <v>58545</v>
      </c>
      <c r="G11" s="43"/>
      <c r="H11" s="110">
        <f>H12+H19+H27+H31</f>
        <v>691996</v>
      </c>
    </row>
    <row r="12" spans="1:8" ht="18.75" customHeight="1" x14ac:dyDescent="0.2">
      <c r="A12" s="1"/>
      <c r="B12" s="83" t="s">
        <v>203</v>
      </c>
      <c r="C12" s="12">
        <v>40880</v>
      </c>
      <c r="D12" s="12">
        <v>37255</v>
      </c>
      <c r="E12" s="12">
        <f>C12-D12</f>
        <v>3625</v>
      </c>
      <c r="F12" s="13">
        <v>40125</v>
      </c>
      <c r="G12" s="13"/>
      <c r="H12" s="111">
        <v>322188</v>
      </c>
    </row>
    <row r="13" spans="1:8" ht="0.75" hidden="1" customHeight="1" x14ac:dyDescent="0.2">
      <c r="A13" s="1"/>
      <c r="B13" s="84" t="s">
        <v>41</v>
      </c>
      <c r="C13" s="12"/>
      <c r="D13" s="12"/>
      <c r="E13" s="12"/>
      <c r="F13" s="13"/>
      <c r="G13" s="13"/>
      <c r="H13" s="111"/>
    </row>
    <row r="14" spans="1:8" ht="16.5" hidden="1" customHeight="1" x14ac:dyDescent="0.2">
      <c r="A14" s="1"/>
      <c r="B14" s="84" t="s">
        <v>184</v>
      </c>
      <c r="C14" s="12"/>
      <c r="D14" s="12"/>
      <c r="E14" s="12"/>
      <c r="F14" s="13"/>
      <c r="G14" s="13"/>
      <c r="H14" s="111"/>
    </row>
    <row r="15" spans="1:8" ht="16.5" hidden="1" customHeight="1" x14ac:dyDescent="0.2">
      <c r="A15" s="1"/>
      <c r="B15" s="84" t="s">
        <v>190</v>
      </c>
      <c r="C15" s="12"/>
      <c r="D15" s="12"/>
      <c r="E15" s="12"/>
      <c r="F15" s="13"/>
      <c r="G15" s="13"/>
      <c r="H15" s="111"/>
    </row>
    <row r="16" spans="1:8" ht="16.5" hidden="1" customHeight="1" x14ac:dyDescent="0.2">
      <c r="A16" s="1"/>
      <c r="B16" s="84" t="s">
        <v>186</v>
      </c>
      <c r="C16" s="12"/>
      <c r="D16" s="12"/>
      <c r="E16" s="12"/>
      <c r="F16" s="13"/>
      <c r="G16" s="13"/>
      <c r="H16" s="111"/>
    </row>
    <row r="17" spans="1:8" ht="16.5" hidden="1" customHeight="1" x14ac:dyDescent="0.2">
      <c r="A17" s="1"/>
      <c r="B17" s="87" t="s">
        <v>188</v>
      </c>
      <c r="C17" s="12"/>
      <c r="D17" s="12"/>
      <c r="E17" s="12"/>
      <c r="F17" s="13"/>
      <c r="G17" s="13"/>
      <c r="H17" s="111"/>
    </row>
    <row r="18" spans="1:8" ht="20.25" customHeight="1" x14ac:dyDescent="0.2">
      <c r="A18" s="1"/>
      <c r="B18" s="88" t="s">
        <v>201</v>
      </c>
      <c r="C18" s="12"/>
      <c r="D18" s="12"/>
      <c r="E18" s="12"/>
      <c r="F18" s="13"/>
      <c r="G18" s="13"/>
      <c r="H18" s="55">
        <v>3000</v>
      </c>
    </row>
    <row r="19" spans="1:8" ht="18" customHeight="1" x14ac:dyDescent="0.2">
      <c r="A19" s="1"/>
      <c r="B19" s="83" t="s">
        <v>204</v>
      </c>
      <c r="C19" s="12">
        <v>55605</v>
      </c>
      <c r="D19" s="12">
        <v>46389</v>
      </c>
      <c r="E19" s="15">
        <f>C19-D19</f>
        <v>9216</v>
      </c>
      <c r="F19" s="16">
        <v>58545</v>
      </c>
      <c r="G19" s="16"/>
      <c r="H19" s="111">
        <v>152065</v>
      </c>
    </row>
    <row r="20" spans="1:8" ht="14.25" hidden="1" customHeight="1" x14ac:dyDescent="0.2">
      <c r="A20" s="1"/>
      <c r="B20" s="84" t="s">
        <v>41</v>
      </c>
      <c r="C20" s="12"/>
      <c r="D20" s="12"/>
      <c r="E20" s="15"/>
      <c r="F20" s="16"/>
      <c r="G20" s="16"/>
      <c r="H20" s="111"/>
    </row>
    <row r="21" spans="1:8" ht="14.25" hidden="1" customHeight="1" x14ac:dyDescent="0.2">
      <c r="A21" s="1"/>
      <c r="B21" s="84" t="s">
        <v>183</v>
      </c>
      <c r="C21" s="12"/>
      <c r="D21" s="12"/>
      <c r="E21" s="15"/>
      <c r="F21" s="16"/>
      <c r="G21" s="16"/>
      <c r="H21" s="111"/>
    </row>
    <row r="22" spans="1:8" ht="14.25" hidden="1" customHeight="1" x14ac:dyDescent="0.2">
      <c r="A22" s="1"/>
      <c r="B22" s="84" t="s">
        <v>184</v>
      </c>
      <c r="C22" s="12"/>
      <c r="D22" s="12"/>
      <c r="E22" s="15"/>
      <c r="F22" s="16"/>
      <c r="G22" s="16"/>
      <c r="H22" s="111"/>
    </row>
    <row r="23" spans="1:8" ht="14.25" hidden="1" customHeight="1" x14ac:dyDescent="0.2">
      <c r="A23" s="1"/>
      <c r="B23" s="84" t="s">
        <v>185</v>
      </c>
      <c r="C23" s="12"/>
      <c r="D23" s="12"/>
      <c r="E23" s="15"/>
      <c r="F23" s="16"/>
      <c r="G23" s="16"/>
      <c r="H23" s="111"/>
    </row>
    <row r="24" spans="1:8" ht="14.25" hidden="1" customHeight="1" x14ac:dyDescent="0.2">
      <c r="A24" s="1"/>
      <c r="B24" s="84" t="s">
        <v>186</v>
      </c>
      <c r="C24" s="12"/>
      <c r="D24" s="12"/>
      <c r="E24" s="15"/>
      <c r="F24" s="16"/>
      <c r="G24" s="16"/>
      <c r="H24" s="111"/>
    </row>
    <row r="25" spans="1:8" ht="14.25" hidden="1" customHeight="1" x14ac:dyDescent="0.2">
      <c r="A25" s="1"/>
      <c r="B25" s="87" t="s">
        <v>188</v>
      </c>
      <c r="C25" s="12"/>
      <c r="D25" s="12"/>
      <c r="E25" s="15"/>
      <c r="F25" s="16"/>
      <c r="G25" s="16"/>
      <c r="H25" s="111"/>
    </row>
    <row r="26" spans="1:8" ht="14.25" hidden="1" customHeight="1" x14ac:dyDescent="0.2">
      <c r="A26" s="1"/>
      <c r="B26" s="84" t="s">
        <v>187</v>
      </c>
      <c r="C26" s="12"/>
      <c r="D26" s="12"/>
      <c r="E26" s="15"/>
      <c r="F26" s="16"/>
      <c r="G26" s="16"/>
      <c r="H26" s="111"/>
    </row>
    <row r="27" spans="1:8" ht="18" customHeight="1" x14ac:dyDescent="0.2">
      <c r="A27" s="1"/>
      <c r="B27" s="83" t="s">
        <v>124</v>
      </c>
      <c r="C27" s="37"/>
      <c r="D27" s="37"/>
      <c r="E27" s="37"/>
      <c r="F27" s="38"/>
      <c r="G27" s="38"/>
      <c r="H27" s="111">
        <v>124699</v>
      </c>
    </row>
    <row r="28" spans="1:8" ht="14.25" hidden="1" customHeight="1" x14ac:dyDescent="0.2">
      <c r="A28" s="1"/>
      <c r="B28" s="84" t="s">
        <v>125</v>
      </c>
      <c r="C28" s="12"/>
      <c r="D28" s="12"/>
      <c r="E28" s="12"/>
      <c r="F28" s="13"/>
      <c r="G28" s="13"/>
      <c r="H28" s="111"/>
    </row>
    <row r="29" spans="1:8" ht="14.25" hidden="1" customHeight="1" x14ac:dyDescent="0.2">
      <c r="A29" s="1"/>
      <c r="B29" s="84" t="s">
        <v>187</v>
      </c>
      <c r="C29" s="12"/>
      <c r="D29" s="12"/>
      <c r="E29" s="12"/>
      <c r="F29" s="13"/>
      <c r="G29" s="13"/>
      <c r="H29" s="111"/>
    </row>
    <row r="30" spans="1:8" ht="18.75" customHeight="1" x14ac:dyDescent="0.2">
      <c r="A30" s="1"/>
      <c r="B30" s="88" t="s">
        <v>201</v>
      </c>
      <c r="C30" s="12"/>
      <c r="D30" s="12"/>
      <c r="E30" s="12"/>
      <c r="F30" s="13"/>
      <c r="G30" s="13"/>
      <c r="H30" s="55">
        <v>124699</v>
      </c>
    </row>
    <row r="31" spans="1:8" ht="18.75" customHeight="1" x14ac:dyDescent="0.2">
      <c r="A31" s="1"/>
      <c r="B31" s="89" t="s">
        <v>240</v>
      </c>
      <c r="C31" s="12"/>
      <c r="D31" s="12"/>
      <c r="E31" s="12"/>
      <c r="F31" s="13"/>
      <c r="G31" s="13"/>
      <c r="H31" s="111">
        <v>93044</v>
      </c>
    </row>
    <row r="32" spans="1:8" ht="18.75" customHeight="1" x14ac:dyDescent="0.2">
      <c r="A32" s="1"/>
      <c r="B32" s="88" t="s">
        <v>201</v>
      </c>
      <c r="C32" s="12"/>
      <c r="D32" s="12"/>
      <c r="E32" s="12"/>
      <c r="F32" s="13"/>
      <c r="G32" s="13"/>
      <c r="H32" s="55">
        <v>42320</v>
      </c>
    </row>
    <row r="33" spans="1:12" ht="17.25" customHeight="1" x14ac:dyDescent="0.2">
      <c r="A33" s="1"/>
      <c r="B33" s="86" t="s">
        <v>11</v>
      </c>
      <c r="C33" s="43">
        <f>SUM(C34:C78)</f>
        <v>8683614</v>
      </c>
      <c r="D33" s="43">
        <f>SUM(D34:D78)</f>
        <v>8007099</v>
      </c>
      <c r="E33" s="43">
        <f>SUM(E34:E78)</f>
        <v>676515</v>
      </c>
      <c r="F33" s="43">
        <f>SUM(F34:F78)</f>
        <v>7244414</v>
      </c>
      <c r="G33" s="43">
        <f>G47+G55</f>
        <v>7530</v>
      </c>
      <c r="H33" s="110">
        <f>H34+H41+H47+H55+H64+H71+H77+H78</f>
        <v>30753394</v>
      </c>
    </row>
    <row r="34" spans="1:12" ht="18" customHeight="1" x14ac:dyDescent="0.2">
      <c r="A34" s="1"/>
      <c r="B34" s="90" t="s">
        <v>205</v>
      </c>
      <c r="C34" s="12">
        <v>1597849</v>
      </c>
      <c r="D34" s="12">
        <v>1526033</v>
      </c>
      <c r="E34" s="12">
        <f>C34-D34</f>
        <v>71816</v>
      </c>
      <c r="F34" s="16">
        <v>1539876</v>
      </c>
      <c r="G34" s="16"/>
      <c r="H34" s="111">
        <v>8987754</v>
      </c>
    </row>
    <row r="35" spans="1:12" ht="0.75" hidden="1" customHeight="1" x14ac:dyDescent="0.2">
      <c r="A35" s="1"/>
      <c r="B35" s="84" t="s">
        <v>41</v>
      </c>
      <c r="C35" s="12"/>
      <c r="D35" s="12"/>
      <c r="E35" s="12"/>
      <c r="F35" s="16"/>
      <c r="G35" s="16"/>
      <c r="H35" s="111"/>
    </row>
    <row r="36" spans="1:12" ht="14.25" hidden="1" customHeight="1" x14ac:dyDescent="0.2">
      <c r="A36" s="1"/>
      <c r="B36" s="84" t="s">
        <v>183</v>
      </c>
      <c r="C36" s="12"/>
      <c r="D36" s="12"/>
      <c r="E36" s="12"/>
      <c r="F36" s="16"/>
      <c r="G36" s="16"/>
      <c r="H36" s="111"/>
    </row>
    <row r="37" spans="1:12" ht="14.25" hidden="1" customHeight="1" x14ac:dyDescent="0.2">
      <c r="A37" s="1"/>
      <c r="B37" s="84" t="s">
        <v>191</v>
      </c>
      <c r="C37" s="12"/>
      <c r="D37" s="12"/>
      <c r="E37" s="12"/>
      <c r="F37" s="16"/>
      <c r="G37" s="16"/>
      <c r="H37" s="111"/>
    </row>
    <row r="38" spans="1:12" ht="14.25" hidden="1" customHeight="1" x14ac:dyDescent="0.2">
      <c r="A38" s="1"/>
      <c r="B38" s="84" t="s">
        <v>185</v>
      </c>
      <c r="C38" s="12"/>
      <c r="D38" s="12"/>
      <c r="E38" s="12"/>
      <c r="F38" s="16"/>
      <c r="G38" s="16"/>
      <c r="H38" s="111"/>
    </row>
    <row r="39" spans="1:12" ht="14.25" hidden="1" customHeight="1" x14ac:dyDescent="0.2">
      <c r="A39" s="1"/>
      <c r="B39" s="84" t="s">
        <v>189</v>
      </c>
      <c r="C39" s="12"/>
      <c r="D39" s="12"/>
      <c r="E39" s="12"/>
      <c r="F39" s="16"/>
      <c r="G39" s="16"/>
      <c r="H39" s="111"/>
    </row>
    <row r="40" spans="1:12" ht="18" customHeight="1" x14ac:dyDescent="0.2">
      <c r="A40" s="1"/>
      <c r="B40" s="88" t="s">
        <v>201</v>
      </c>
      <c r="C40" s="12"/>
      <c r="D40" s="12"/>
      <c r="E40" s="12"/>
      <c r="F40" s="16"/>
      <c r="G40" s="16"/>
      <c r="H40" s="55">
        <v>188992</v>
      </c>
    </row>
    <row r="41" spans="1:12" ht="18.75" customHeight="1" x14ac:dyDescent="0.2">
      <c r="A41" s="1"/>
      <c r="B41" s="91" t="s">
        <v>40</v>
      </c>
      <c r="C41" s="12">
        <v>167773</v>
      </c>
      <c r="D41" s="12">
        <v>133231</v>
      </c>
      <c r="E41" s="12">
        <f>C41-D41</f>
        <v>34542</v>
      </c>
      <c r="F41" s="16">
        <v>126225</v>
      </c>
      <c r="G41" s="16"/>
      <c r="H41" s="111">
        <v>643595</v>
      </c>
    </row>
    <row r="42" spans="1:12" ht="0.75" hidden="1" customHeight="1" x14ac:dyDescent="0.2">
      <c r="A42" s="1"/>
      <c r="B42" s="84" t="s">
        <v>41</v>
      </c>
      <c r="C42" s="12"/>
      <c r="D42" s="12"/>
      <c r="E42" s="12"/>
      <c r="F42" s="16"/>
      <c r="G42" s="16"/>
      <c r="H42" s="111"/>
    </row>
    <row r="43" spans="1:12" ht="14.25" hidden="1" customHeight="1" x14ac:dyDescent="0.2">
      <c r="A43" s="1"/>
      <c r="B43" s="84" t="s">
        <v>183</v>
      </c>
      <c r="C43" s="12"/>
      <c r="D43" s="12"/>
      <c r="E43" s="12"/>
      <c r="F43" s="16"/>
      <c r="G43" s="16"/>
      <c r="H43" s="111"/>
    </row>
    <row r="44" spans="1:12" ht="14.25" hidden="1" customHeight="1" x14ac:dyDescent="0.2">
      <c r="A44" s="1"/>
      <c r="B44" s="84" t="s">
        <v>184</v>
      </c>
      <c r="C44" s="12"/>
      <c r="D44" s="12"/>
      <c r="E44" s="12"/>
      <c r="F44" s="16"/>
      <c r="G44" s="16"/>
      <c r="H44" s="111"/>
    </row>
    <row r="45" spans="1:12" ht="14.25" hidden="1" customHeight="1" x14ac:dyDescent="0.2">
      <c r="A45" s="1"/>
      <c r="B45" s="84" t="s">
        <v>185</v>
      </c>
      <c r="C45" s="12"/>
      <c r="D45" s="12"/>
      <c r="E45" s="12"/>
      <c r="F45" s="16"/>
      <c r="G45" s="16"/>
      <c r="H45" s="111"/>
    </row>
    <row r="46" spans="1:12" ht="14.25" hidden="1" customHeight="1" x14ac:dyDescent="0.2">
      <c r="A46" s="1"/>
      <c r="B46" s="84" t="s">
        <v>186</v>
      </c>
      <c r="C46" s="12"/>
      <c r="D46" s="12"/>
      <c r="E46" s="12"/>
      <c r="F46" s="16"/>
      <c r="G46" s="16"/>
      <c r="H46" s="111"/>
    </row>
    <row r="47" spans="1:12" ht="18.75" customHeight="1" x14ac:dyDescent="0.2">
      <c r="A47" s="10"/>
      <c r="B47" s="90" t="s">
        <v>261</v>
      </c>
      <c r="C47" s="12">
        <v>6007901</v>
      </c>
      <c r="D47" s="12">
        <v>5486321</v>
      </c>
      <c r="E47" s="12">
        <f>C47-D47</f>
        <v>521580</v>
      </c>
      <c r="F47" s="16">
        <v>4862963</v>
      </c>
      <c r="G47" s="16">
        <v>7530</v>
      </c>
      <c r="H47" s="111">
        <v>17441245</v>
      </c>
      <c r="L47" s="40"/>
    </row>
    <row r="48" spans="1:12" ht="15.75" hidden="1" customHeight="1" x14ac:dyDescent="0.2">
      <c r="A48" s="10"/>
      <c r="B48" s="84" t="s">
        <v>41</v>
      </c>
      <c r="C48" s="12"/>
      <c r="D48" s="12"/>
      <c r="E48" s="12"/>
      <c r="F48" s="16"/>
      <c r="G48" s="16"/>
      <c r="H48" s="111"/>
    </row>
    <row r="49" spans="1:11" ht="15.75" hidden="1" customHeight="1" x14ac:dyDescent="0.2">
      <c r="A49" s="10"/>
      <c r="B49" s="84" t="s">
        <v>183</v>
      </c>
      <c r="C49" s="12"/>
      <c r="D49" s="12"/>
      <c r="E49" s="12"/>
      <c r="F49" s="16"/>
      <c r="G49" s="16"/>
      <c r="H49" s="111"/>
    </row>
    <row r="50" spans="1:11" ht="15.75" hidden="1" customHeight="1" x14ac:dyDescent="0.2">
      <c r="A50" s="10"/>
      <c r="B50" s="84" t="s">
        <v>184</v>
      </c>
      <c r="C50" s="12"/>
      <c r="D50" s="12"/>
      <c r="E50" s="12"/>
      <c r="F50" s="16"/>
      <c r="G50" s="16"/>
      <c r="H50" s="111"/>
    </row>
    <row r="51" spans="1:11" ht="15.75" hidden="1" customHeight="1" x14ac:dyDescent="0.2">
      <c r="A51" s="10"/>
      <c r="B51" s="84" t="s">
        <v>185</v>
      </c>
      <c r="C51" s="12"/>
      <c r="D51" s="12"/>
      <c r="E51" s="12"/>
      <c r="F51" s="16"/>
      <c r="G51" s="16"/>
      <c r="H51" s="111"/>
    </row>
    <row r="52" spans="1:11" ht="15.75" hidden="1" customHeight="1" x14ac:dyDescent="0.2">
      <c r="A52" s="10"/>
      <c r="B52" s="84" t="s">
        <v>186</v>
      </c>
      <c r="C52" s="12"/>
      <c r="D52" s="12"/>
      <c r="E52" s="12"/>
      <c r="F52" s="16"/>
      <c r="G52" s="16"/>
      <c r="H52" s="111"/>
    </row>
    <row r="53" spans="1:11" ht="15.75" hidden="1" customHeight="1" x14ac:dyDescent="0.2">
      <c r="A53" s="10"/>
      <c r="B53" s="87" t="s">
        <v>188</v>
      </c>
      <c r="C53" s="12"/>
      <c r="D53" s="12"/>
      <c r="E53" s="12"/>
      <c r="F53" s="16"/>
      <c r="G53" s="16"/>
      <c r="H53" s="111"/>
    </row>
    <row r="54" spans="1:11" ht="15.75" hidden="1" customHeight="1" x14ac:dyDescent="0.2">
      <c r="A54" s="10"/>
      <c r="B54" s="84" t="s">
        <v>192</v>
      </c>
      <c r="C54" s="12"/>
      <c r="D54" s="12"/>
      <c r="E54" s="12"/>
      <c r="F54" s="16"/>
      <c r="G54" s="16"/>
      <c r="H54" s="111"/>
    </row>
    <row r="55" spans="1:11" ht="18.75" customHeight="1" x14ac:dyDescent="0.2">
      <c r="A55" s="1"/>
      <c r="B55" s="83" t="s">
        <v>12</v>
      </c>
      <c r="C55" s="12">
        <v>476589</v>
      </c>
      <c r="D55" s="12">
        <v>447707</v>
      </c>
      <c r="E55" s="12">
        <f>C55-D55</f>
        <v>28882</v>
      </c>
      <c r="F55" s="16">
        <v>448155</v>
      </c>
      <c r="G55" s="16"/>
      <c r="H55" s="111">
        <v>1398260</v>
      </c>
      <c r="K55" s="77"/>
    </row>
    <row r="56" spans="1:11" ht="14.25" hidden="1" customHeight="1" x14ac:dyDescent="0.2">
      <c r="A56" s="1"/>
      <c r="B56" s="84" t="s">
        <v>41</v>
      </c>
      <c r="C56" s="12"/>
      <c r="D56" s="12"/>
      <c r="E56" s="12"/>
      <c r="F56" s="16"/>
      <c r="G56" s="16"/>
      <c r="H56" s="111"/>
      <c r="K56" s="78"/>
    </row>
    <row r="57" spans="1:11" ht="14.25" hidden="1" customHeight="1" x14ac:dyDescent="0.2">
      <c r="A57" s="1"/>
      <c r="B57" s="84" t="s">
        <v>183</v>
      </c>
      <c r="C57" s="12"/>
      <c r="D57" s="12"/>
      <c r="E57" s="12"/>
      <c r="F57" s="16"/>
      <c r="G57" s="16"/>
      <c r="H57" s="111"/>
      <c r="K57" s="57"/>
    </row>
    <row r="58" spans="1:11" ht="14.25" hidden="1" customHeight="1" x14ac:dyDescent="0.2">
      <c r="A58" s="1"/>
      <c r="B58" s="84" t="s">
        <v>184</v>
      </c>
      <c r="C58" s="12"/>
      <c r="D58" s="12"/>
      <c r="E58" s="12"/>
      <c r="F58" s="16"/>
      <c r="G58" s="16"/>
      <c r="H58" s="111"/>
      <c r="K58" s="57"/>
    </row>
    <row r="59" spans="1:11" ht="14.25" hidden="1" customHeight="1" x14ac:dyDescent="0.2">
      <c r="A59" s="1"/>
      <c r="B59" s="84" t="s">
        <v>185</v>
      </c>
      <c r="C59" s="12"/>
      <c r="D59" s="12"/>
      <c r="E59" s="12"/>
      <c r="F59" s="16"/>
      <c r="G59" s="16"/>
      <c r="H59" s="111"/>
      <c r="K59" s="57"/>
    </row>
    <row r="60" spans="1:11" ht="14.25" hidden="1" customHeight="1" x14ac:dyDescent="0.2">
      <c r="A60" s="1"/>
      <c r="B60" s="84" t="s">
        <v>186</v>
      </c>
      <c r="C60" s="12"/>
      <c r="D60" s="12"/>
      <c r="E60" s="12"/>
      <c r="F60" s="16"/>
      <c r="G60" s="16"/>
      <c r="H60" s="111"/>
      <c r="K60" s="79"/>
    </row>
    <row r="61" spans="1:11" ht="14.25" hidden="1" customHeight="1" x14ac:dyDescent="0.2">
      <c r="A61" s="1"/>
      <c r="B61" s="87" t="s">
        <v>188</v>
      </c>
      <c r="C61" s="12"/>
      <c r="D61" s="12"/>
      <c r="E61" s="12"/>
      <c r="F61" s="16"/>
      <c r="G61" s="16"/>
      <c r="H61" s="111"/>
      <c r="K61" s="57"/>
    </row>
    <row r="62" spans="1:11" ht="14.25" hidden="1" customHeight="1" x14ac:dyDescent="0.2">
      <c r="A62" s="1"/>
      <c r="B62" s="93" t="s">
        <v>192</v>
      </c>
      <c r="C62" s="12"/>
      <c r="D62" s="12"/>
      <c r="E62" s="12"/>
      <c r="F62" s="16"/>
      <c r="G62" s="16"/>
      <c r="H62" s="111"/>
      <c r="K62" s="80"/>
    </row>
    <row r="63" spans="1:11" ht="21" customHeight="1" x14ac:dyDescent="0.2">
      <c r="A63" s="1"/>
      <c r="B63" s="92" t="s">
        <v>147</v>
      </c>
      <c r="C63" s="12"/>
      <c r="D63" s="12"/>
      <c r="E63" s="12"/>
      <c r="F63" s="16"/>
      <c r="G63" s="16"/>
      <c r="H63" s="55">
        <v>285947</v>
      </c>
      <c r="K63" s="152"/>
    </row>
    <row r="64" spans="1:11" ht="18.75" customHeight="1" x14ac:dyDescent="0.2">
      <c r="A64" s="1"/>
      <c r="B64" s="83" t="s">
        <v>217</v>
      </c>
      <c r="C64" s="12">
        <v>186358</v>
      </c>
      <c r="D64" s="12">
        <v>167337</v>
      </c>
      <c r="E64" s="12">
        <f>C64-D64</f>
        <v>19021</v>
      </c>
      <c r="F64" s="16">
        <v>177555</v>
      </c>
      <c r="G64" s="16"/>
      <c r="H64" s="111">
        <v>1280154</v>
      </c>
    </row>
    <row r="65" spans="1:8" ht="13.5" hidden="1" customHeight="1" x14ac:dyDescent="0.2">
      <c r="A65" s="1"/>
      <c r="B65" s="84" t="s">
        <v>41</v>
      </c>
      <c r="C65" s="12"/>
      <c r="D65" s="12"/>
      <c r="E65" s="12"/>
      <c r="F65" s="16"/>
      <c r="G65" s="16"/>
      <c r="H65" s="111"/>
    </row>
    <row r="66" spans="1:8" ht="13.5" hidden="1" customHeight="1" x14ac:dyDescent="0.2">
      <c r="A66" s="1"/>
      <c r="B66" s="84" t="s">
        <v>183</v>
      </c>
      <c r="C66" s="12"/>
      <c r="D66" s="12"/>
      <c r="E66" s="12"/>
      <c r="F66" s="16"/>
      <c r="G66" s="16"/>
      <c r="H66" s="111"/>
    </row>
    <row r="67" spans="1:8" ht="13.5" hidden="1" customHeight="1" x14ac:dyDescent="0.2">
      <c r="A67" s="1"/>
      <c r="B67" s="84" t="s">
        <v>184</v>
      </c>
      <c r="C67" s="12"/>
      <c r="D67" s="12"/>
      <c r="E67" s="12"/>
      <c r="F67" s="16"/>
      <c r="G67" s="16"/>
      <c r="H67" s="111"/>
    </row>
    <row r="68" spans="1:8" ht="13.5" hidden="1" customHeight="1" x14ac:dyDescent="0.2">
      <c r="A68" s="1"/>
      <c r="B68" s="84" t="s">
        <v>185</v>
      </c>
      <c r="C68" s="12"/>
      <c r="D68" s="12"/>
      <c r="E68" s="12"/>
      <c r="F68" s="16"/>
      <c r="G68" s="16"/>
      <c r="H68" s="111"/>
    </row>
    <row r="69" spans="1:8" ht="13.5" hidden="1" customHeight="1" x14ac:dyDescent="0.2">
      <c r="A69" s="1"/>
      <c r="B69" s="84" t="s">
        <v>186</v>
      </c>
      <c r="C69" s="12"/>
      <c r="D69" s="12"/>
      <c r="E69" s="12"/>
      <c r="F69" s="16"/>
      <c r="G69" s="16"/>
      <c r="H69" s="111"/>
    </row>
    <row r="70" spans="1:8" ht="13.5" hidden="1" customHeight="1" x14ac:dyDescent="0.2">
      <c r="A70" s="1"/>
      <c r="B70" s="93" t="s">
        <v>192</v>
      </c>
      <c r="C70" s="12"/>
      <c r="D70" s="12"/>
      <c r="E70" s="12"/>
      <c r="F70" s="16"/>
      <c r="G70" s="16"/>
      <c r="H70" s="111"/>
    </row>
    <row r="71" spans="1:8" ht="18" customHeight="1" x14ac:dyDescent="0.2">
      <c r="A71" s="1"/>
      <c r="B71" s="83" t="s">
        <v>13</v>
      </c>
      <c r="C71" s="12">
        <v>94282</v>
      </c>
      <c r="D71" s="12">
        <v>94282</v>
      </c>
      <c r="E71" s="12">
        <f>C71-D71</f>
        <v>0</v>
      </c>
      <c r="F71" s="16">
        <v>89640</v>
      </c>
      <c r="G71" s="16"/>
      <c r="H71" s="111">
        <v>168107</v>
      </c>
    </row>
    <row r="72" spans="1:8" ht="0.75" hidden="1" customHeight="1" x14ac:dyDescent="0.2">
      <c r="A72" s="1"/>
      <c r="B72" s="84" t="s">
        <v>41</v>
      </c>
      <c r="C72" s="12"/>
      <c r="D72" s="12"/>
      <c r="E72" s="12"/>
      <c r="F72" s="16"/>
      <c r="G72" s="16"/>
      <c r="H72" s="111"/>
    </row>
    <row r="73" spans="1:8" ht="13.5" hidden="1" customHeight="1" x14ac:dyDescent="0.2">
      <c r="A73" s="1"/>
      <c r="B73" s="84" t="s">
        <v>183</v>
      </c>
      <c r="C73" s="12"/>
      <c r="D73" s="12"/>
      <c r="E73" s="12"/>
      <c r="F73" s="16"/>
      <c r="G73" s="16"/>
      <c r="H73" s="111"/>
    </row>
    <row r="74" spans="1:8" ht="13.5" hidden="1" customHeight="1" x14ac:dyDescent="0.2">
      <c r="A74" s="1"/>
      <c r="B74" s="84" t="s">
        <v>184</v>
      </c>
      <c r="C74" s="12"/>
      <c r="D74" s="12"/>
      <c r="E74" s="12"/>
      <c r="F74" s="16"/>
      <c r="G74" s="16"/>
      <c r="H74" s="111"/>
    </row>
    <row r="75" spans="1:8" ht="13.5" hidden="1" customHeight="1" x14ac:dyDescent="0.2">
      <c r="A75" s="1"/>
      <c r="B75" s="84" t="s">
        <v>185</v>
      </c>
      <c r="C75" s="12"/>
      <c r="D75" s="12"/>
      <c r="E75" s="12"/>
      <c r="F75" s="16"/>
      <c r="G75" s="16"/>
      <c r="H75" s="111"/>
    </row>
    <row r="76" spans="1:8" ht="13.5" hidden="1" customHeight="1" x14ac:dyDescent="0.2">
      <c r="A76" s="1"/>
      <c r="B76" s="84" t="s">
        <v>186</v>
      </c>
      <c r="C76" s="12"/>
      <c r="D76" s="12"/>
      <c r="E76" s="12"/>
      <c r="F76" s="16"/>
      <c r="G76" s="16"/>
      <c r="H76" s="111"/>
    </row>
    <row r="77" spans="1:8" ht="18.75" customHeight="1" x14ac:dyDescent="0.2">
      <c r="A77" s="1"/>
      <c r="B77" s="83" t="s">
        <v>216</v>
      </c>
      <c r="C77" s="12"/>
      <c r="D77" s="12"/>
      <c r="E77" s="12"/>
      <c r="F77" s="16"/>
      <c r="G77" s="16"/>
      <c r="H77" s="111">
        <v>703491</v>
      </c>
    </row>
    <row r="78" spans="1:8" ht="18" customHeight="1" x14ac:dyDescent="0.2">
      <c r="A78" s="1"/>
      <c r="B78" s="83" t="s">
        <v>0</v>
      </c>
      <c r="C78" s="12">
        <v>152862</v>
      </c>
      <c r="D78" s="12">
        <v>152188</v>
      </c>
      <c r="E78" s="12">
        <f>C78-D78</f>
        <v>674</v>
      </c>
      <c r="F78" s="13"/>
      <c r="G78" s="13"/>
      <c r="H78" s="111">
        <v>130788</v>
      </c>
    </row>
    <row r="79" spans="1:8" ht="0.75" customHeight="1" x14ac:dyDescent="0.2">
      <c r="A79" s="1"/>
      <c r="B79" s="94" t="s">
        <v>201</v>
      </c>
      <c r="C79" s="12"/>
      <c r="D79" s="12"/>
      <c r="E79" s="12"/>
      <c r="F79" s="13"/>
      <c r="G79" s="13"/>
      <c r="H79" s="112"/>
    </row>
    <row r="80" spans="1:8" ht="16.5" customHeight="1" x14ac:dyDescent="0.2">
      <c r="A80" s="1"/>
      <c r="B80" s="86" t="s">
        <v>14</v>
      </c>
      <c r="C80" s="43">
        <f>SUM(C81:C92)</f>
        <v>270525</v>
      </c>
      <c r="D80" s="43">
        <f>SUM(D81:D92)</f>
        <v>218803</v>
      </c>
      <c r="E80" s="43">
        <f>SUM(E81:E92)</f>
        <v>51722</v>
      </c>
      <c r="F80" s="43">
        <f>SUM(F81:F92)</f>
        <v>228472</v>
      </c>
      <c r="G80" s="43"/>
      <c r="H80" s="110">
        <f>H81+H87+H93</f>
        <v>1618232</v>
      </c>
    </row>
    <row r="81" spans="1:8" ht="18" customHeight="1" x14ac:dyDescent="0.2">
      <c r="A81" s="1"/>
      <c r="B81" s="83" t="s">
        <v>208</v>
      </c>
      <c r="C81" s="12">
        <v>89336</v>
      </c>
      <c r="D81" s="12">
        <v>64021</v>
      </c>
      <c r="E81" s="12">
        <f>C81-D81</f>
        <v>25315</v>
      </c>
      <c r="F81" s="13">
        <v>64294</v>
      </c>
      <c r="G81" s="13"/>
      <c r="H81" s="111">
        <v>365293</v>
      </c>
    </row>
    <row r="82" spans="1:8" ht="13.5" hidden="1" customHeight="1" x14ac:dyDescent="0.2">
      <c r="A82" s="1"/>
      <c r="B82" s="84" t="s">
        <v>41</v>
      </c>
      <c r="C82" s="12"/>
      <c r="D82" s="12"/>
      <c r="E82" s="12"/>
      <c r="F82" s="13"/>
      <c r="G82" s="13"/>
      <c r="H82" s="111"/>
    </row>
    <row r="83" spans="1:8" ht="13.5" hidden="1" customHeight="1" x14ac:dyDescent="0.2">
      <c r="A83" s="1"/>
      <c r="B83" s="84" t="s">
        <v>183</v>
      </c>
      <c r="C83" s="12"/>
      <c r="D83" s="12"/>
      <c r="E83" s="12"/>
      <c r="F83" s="13"/>
      <c r="G83" s="13"/>
      <c r="H83" s="111"/>
    </row>
    <row r="84" spans="1:8" ht="13.5" hidden="1" customHeight="1" x14ac:dyDescent="0.2">
      <c r="A84" s="1"/>
      <c r="B84" s="84" t="s">
        <v>184</v>
      </c>
      <c r="C84" s="12"/>
      <c r="D84" s="12"/>
      <c r="E84" s="12"/>
      <c r="F84" s="13"/>
      <c r="G84" s="13"/>
      <c r="H84" s="111"/>
    </row>
    <row r="85" spans="1:8" ht="13.5" hidden="1" customHeight="1" x14ac:dyDescent="0.2">
      <c r="A85" s="1"/>
      <c r="B85" s="84" t="s">
        <v>185</v>
      </c>
      <c r="C85" s="12"/>
      <c r="D85" s="12"/>
      <c r="E85" s="12"/>
      <c r="F85" s="13"/>
      <c r="G85" s="13"/>
      <c r="H85" s="111"/>
    </row>
    <row r="86" spans="1:8" ht="13.5" hidden="1" customHeight="1" x14ac:dyDescent="0.2">
      <c r="A86" s="1"/>
      <c r="B86" s="84" t="s">
        <v>186</v>
      </c>
      <c r="C86" s="12"/>
      <c r="D86" s="12"/>
      <c r="E86" s="12"/>
      <c r="F86" s="13"/>
      <c r="G86" s="13"/>
      <c r="H86" s="111"/>
    </row>
    <row r="87" spans="1:8" ht="18" customHeight="1" x14ac:dyDescent="0.2">
      <c r="A87" s="1"/>
      <c r="B87" s="83" t="s">
        <v>207</v>
      </c>
      <c r="C87" s="12">
        <v>181189</v>
      </c>
      <c r="D87" s="12">
        <v>154782</v>
      </c>
      <c r="E87" s="12">
        <f>C87-D87</f>
        <v>26407</v>
      </c>
      <c r="F87" s="13">
        <v>164178</v>
      </c>
      <c r="G87" s="13"/>
      <c r="H87" s="111">
        <v>1122762</v>
      </c>
    </row>
    <row r="88" spans="1:8" ht="0.75" hidden="1" customHeight="1" x14ac:dyDescent="0.2">
      <c r="A88" s="1"/>
      <c r="B88" s="84" t="s">
        <v>41</v>
      </c>
      <c r="C88" s="12"/>
      <c r="D88" s="12"/>
      <c r="E88" s="12"/>
      <c r="F88" s="13"/>
      <c r="G88" s="13"/>
      <c r="H88" s="111"/>
    </row>
    <row r="89" spans="1:8" ht="13.5" hidden="1" customHeight="1" x14ac:dyDescent="0.2">
      <c r="A89" s="1"/>
      <c r="B89" s="84" t="s">
        <v>183</v>
      </c>
      <c r="C89" s="12"/>
      <c r="D89" s="12"/>
      <c r="E89" s="12"/>
      <c r="F89" s="13"/>
      <c r="G89" s="13"/>
      <c r="H89" s="111"/>
    </row>
    <row r="90" spans="1:8" ht="13.5" hidden="1" customHeight="1" x14ac:dyDescent="0.2">
      <c r="A90" s="1"/>
      <c r="B90" s="84" t="s">
        <v>184</v>
      </c>
      <c r="C90" s="12"/>
      <c r="D90" s="12"/>
      <c r="E90" s="12"/>
      <c r="F90" s="13"/>
      <c r="G90" s="13"/>
      <c r="H90" s="111"/>
    </row>
    <row r="91" spans="1:8" ht="13.5" hidden="1" customHeight="1" x14ac:dyDescent="0.2">
      <c r="A91" s="1"/>
      <c r="B91" s="84" t="s">
        <v>185</v>
      </c>
      <c r="C91" s="12"/>
      <c r="D91" s="12"/>
      <c r="E91" s="12"/>
      <c r="F91" s="13"/>
      <c r="G91" s="13"/>
      <c r="H91" s="111"/>
    </row>
    <row r="92" spans="1:8" ht="13.5" hidden="1" customHeight="1" x14ac:dyDescent="0.2">
      <c r="A92" s="1"/>
      <c r="B92" s="84" t="s">
        <v>189</v>
      </c>
      <c r="C92" s="12"/>
      <c r="D92" s="12"/>
      <c r="E92" s="12"/>
      <c r="F92" s="13"/>
      <c r="G92" s="13"/>
      <c r="H92" s="111"/>
    </row>
    <row r="93" spans="1:8" ht="18" customHeight="1" x14ac:dyDescent="0.2">
      <c r="A93" s="1"/>
      <c r="B93" s="89" t="s">
        <v>39</v>
      </c>
      <c r="C93" s="12"/>
      <c r="D93" s="12"/>
      <c r="E93" s="12"/>
      <c r="F93" s="13"/>
      <c r="G93" s="13"/>
      <c r="H93" s="111">
        <v>130177</v>
      </c>
    </row>
    <row r="94" spans="1:8" ht="13.5" hidden="1" customHeight="1" x14ac:dyDescent="0.2">
      <c r="A94" s="1"/>
      <c r="B94" s="84" t="s">
        <v>41</v>
      </c>
      <c r="C94" s="12"/>
      <c r="D94" s="12"/>
      <c r="E94" s="12"/>
      <c r="F94" s="13"/>
      <c r="G94" s="13"/>
      <c r="H94" s="111"/>
    </row>
    <row r="95" spans="1:8" ht="13.5" hidden="1" customHeight="1" x14ac:dyDescent="0.2">
      <c r="A95" s="1"/>
      <c r="B95" s="84" t="s">
        <v>183</v>
      </c>
      <c r="C95" s="12"/>
      <c r="D95" s="12"/>
      <c r="E95" s="12"/>
      <c r="F95" s="13"/>
      <c r="G95" s="13"/>
      <c r="H95" s="111"/>
    </row>
    <row r="96" spans="1:8" ht="13.5" hidden="1" customHeight="1" x14ac:dyDescent="0.2">
      <c r="A96" s="1"/>
      <c r="B96" s="84" t="s">
        <v>184</v>
      </c>
      <c r="C96" s="12"/>
      <c r="D96" s="12"/>
      <c r="E96" s="12"/>
      <c r="F96" s="13"/>
      <c r="G96" s="13"/>
      <c r="H96" s="111"/>
    </row>
    <row r="97" spans="1:8" ht="16.5" hidden="1" customHeight="1" x14ac:dyDescent="0.2">
      <c r="A97" s="1"/>
      <c r="B97" s="84" t="s">
        <v>185</v>
      </c>
      <c r="C97" s="11">
        <f>SUM(C106:C129)</f>
        <v>1056743</v>
      </c>
      <c r="D97" s="11">
        <f>SUM(D106:D129)</f>
        <v>938154</v>
      </c>
      <c r="E97" s="11">
        <f>SUM(E106:E129)</f>
        <v>118589</v>
      </c>
      <c r="F97" s="11">
        <f>SUM(F106:F129)</f>
        <v>876994</v>
      </c>
      <c r="G97" s="11"/>
      <c r="H97" s="111"/>
    </row>
    <row r="98" spans="1:8" ht="16.5" hidden="1" customHeight="1" x14ac:dyDescent="0.2">
      <c r="A98" s="1"/>
      <c r="B98" s="84" t="s">
        <v>189</v>
      </c>
      <c r="C98" s="11"/>
      <c r="D98" s="11"/>
      <c r="E98" s="11"/>
      <c r="F98" s="11"/>
      <c r="G98" s="11"/>
      <c r="H98" s="111"/>
    </row>
    <row r="99" spans="1:8" ht="16.5" customHeight="1" x14ac:dyDescent="0.2">
      <c r="A99" s="1"/>
      <c r="B99" s="86" t="s">
        <v>15</v>
      </c>
      <c r="C99" s="43">
        <f>SUM(C102:C114)</f>
        <v>939986</v>
      </c>
      <c r="D99" s="43">
        <f>SUM(D102:D114)</f>
        <v>839640</v>
      </c>
      <c r="E99" s="43">
        <f>SUM(E102:E114)</f>
        <v>100346</v>
      </c>
      <c r="F99" s="43">
        <f>SUM(F102:F114)</f>
        <v>783874</v>
      </c>
      <c r="G99" s="43"/>
      <c r="H99" s="110">
        <f>H100+H102+H104+H106+H114+H123+H131+H132+H134+H135</f>
        <v>11426096</v>
      </c>
    </row>
    <row r="100" spans="1:8" ht="18" customHeight="1" x14ac:dyDescent="0.2">
      <c r="A100" s="1"/>
      <c r="B100" s="95" t="s">
        <v>242</v>
      </c>
      <c r="C100" s="81"/>
      <c r="D100" s="81"/>
      <c r="E100" s="81"/>
      <c r="F100" s="81"/>
      <c r="G100" s="81"/>
      <c r="H100" s="111">
        <v>1273247</v>
      </c>
    </row>
    <row r="101" spans="1:8" ht="18" customHeight="1" x14ac:dyDescent="0.2">
      <c r="A101" s="1"/>
      <c r="B101" s="85" t="s">
        <v>153</v>
      </c>
      <c r="C101" s="81"/>
      <c r="D101" s="81"/>
      <c r="E101" s="81"/>
      <c r="F101" s="81"/>
      <c r="G101" s="81"/>
      <c r="H101" s="55">
        <v>88260</v>
      </c>
    </row>
    <row r="102" spans="1:8" ht="18.75" customHeight="1" x14ac:dyDescent="0.2">
      <c r="A102" s="1"/>
      <c r="B102" s="83" t="s">
        <v>209</v>
      </c>
      <c r="C102" s="11"/>
      <c r="D102" s="11"/>
      <c r="E102" s="11"/>
      <c r="F102" s="11"/>
      <c r="G102" s="11"/>
      <c r="H102" s="111">
        <v>673712</v>
      </c>
    </row>
    <row r="103" spans="1:8" ht="18.75" customHeight="1" x14ac:dyDescent="0.2">
      <c r="A103" s="1"/>
      <c r="B103" s="85" t="s">
        <v>153</v>
      </c>
      <c r="C103" s="11"/>
      <c r="D103" s="11"/>
      <c r="E103" s="11"/>
      <c r="F103" s="11"/>
      <c r="G103" s="11"/>
      <c r="H103" s="55">
        <v>66046</v>
      </c>
    </row>
    <row r="104" spans="1:8" ht="19.5" customHeight="1" x14ac:dyDescent="0.2">
      <c r="A104" s="1"/>
      <c r="B104" s="83" t="s">
        <v>16</v>
      </c>
      <c r="C104" s="11"/>
      <c r="D104" s="11"/>
      <c r="E104" s="11"/>
      <c r="F104" s="11"/>
      <c r="G104" s="11"/>
      <c r="H104" s="111">
        <v>34927</v>
      </c>
    </row>
    <row r="105" spans="1:8" ht="0.75" hidden="1" customHeight="1" x14ac:dyDescent="0.2">
      <c r="A105" s="1"/>
      <c r="B105" s="84" t="s">
        <v>185</v>
      </c>
      <c r="C105" s="11"/>
      <c r="D105" s="11"/>
      <c r="E105" s="11"/>
      <c r="F105" s="11"/>
      <c r="G105" s="11"/>
      <c r="H105" s="111"/>
    </row>
    <row r="106" spans="1:8" ht="18" customHeight="1" x14ac:dyDescent="0.2">
      <c r="A106" s="1"/>
      <c r="B106" s="83" t="s">
        <v>210</v>
      </c>
      <c r="C106" s="12">
        <v>800055</v>
      </c>
      <c r="D106" s="12">
        <v>701353</v>
      </c>
      <c r="E106" s="12">
        <f>C106-D106</f>
        <v>98702</v>
      </c>
      <c r="F106" s="13">
        <v>644280</v>
      </c>
      <c r="G106" s="13"/>
      <c r="H106" s="111">
        <v>4619475</v>
      </c>
    </row>
    <row r="107" spans="1:8" ht="13.5" hidden="1" customHeight="1" x14ac:dyDescent="0.2">
      <c r="A107" s="1"/>
      <c r="B107" s="84" t="s">
        <v>41</v>
      </c>
      <c r="C107" s="12"/>
      <c r="D107" s="12"/>
      <c r="E107" s="12"/>
      <c r="F107" s="13"/>
      <c r="G107" s="13"/>
      <c r="H107" s="111"/>
    </row>
    <row r="108" spans="1:8" ht="13.5" hidden="1" customHeight="1" x14ac:dyDescent="0.2">
      <c r="A108" s="1"/>
      <c r="B108" s="84" t="s">
        <v>183</v>
      </c>
      <c r="C108" s="12"/>
      <c r="D108" s="12"/>
      <c r="E108" s="12"/>
      <c r="F108" s="13"/>
      <c r="G108" s="13"/>
      <c r="H108" s="111"/>
    </row>
    <row r="109" spans="1:8" ht="13.5" hidden="1" customHeight="1" x14ac:dyDescent="0.2">
      <c r="A109" s="1"/>
      <c r="B109" s="84" t="s">
        <v>184</v>
      </c>
      <c r="C109" s="12"/>
      <c r="D109" s="12"/>
      <c r="E109" s="12"/>
      <c r="F109" s="13"/>
      <c r="G109" s="13"/>
      <c r="H109" s="108"/>
    </row>
    <row r="110" spans="1:8" ht="13.5" hidden="1" customHeight="1" x14ac:dyDescent="0.2">
      <c r="A110" s="1"/>
      <c r="B110" s="84" t="s">
        <v>190</v>
      </c>
      <c r="C110" s="12"/>
      <c r="D110" s="12"/>
      <c r="E110" s="12"/>
      <c r="F110" s="13"/>
      <c r="G110" s="13"/>
      <c r="H110" s="108"/>
    </row>
    <row r="111" spans="1:8" ht="13.5" hidden="1" customHeight="1" x14ac:dyDescent="0.2">
      <c r="A111" s="1"/>
      <c r="B111" s="84" t="s">
        <v>186</v>
      </c>
      <c r="C111" s="12"/>
      <c r="D111" s="12"/>
      <c r="E111" s="12"/>
      <c r="F111" s="13"/>
      <c r="G111" s="13"/>
      <c r="H111" s="108"/>
    </row>
    <row r="112" spans="1:8" ht="13.5" hidden="1" customHeight="1" x14ac:dyDescent="0.2">
      <c r="A112" s="1"/>
      <c r="B112" s="87" t="s">
        <v>188</v>
      </c>
      <c r="C112" s="12"/>
      <c r="D112" s="12"/>
      <c r="E112" s="12"/>
      <c r="F112" s="13"/>
      <c r="G112" s="13"/>
      <c r="H112" s="108"/>
    </row>
    <row r="113" spans="1:8" ht="18.75" customHeight="1" x14ac:dyDescent="0.2">
      <c r="A113" s="1"/>
      <c r="B113" s="85" t="s">
        <v>153</v>
      </c>
      <c r="C113" s="12"/>
      <c r="D113" s="12"/>
      <c r="E113" s="12">
        <f>C113-D113</f>
        <v>0</v>
      </c>
      <c r="F113" s="13"/>
      <c r="G113" s="13"/>
      <c r="H113" s="67">
        <v>220384</v>
      </c>
    </row>
    <row r="114" spans="1:8" ht="18" customHeight="1" x14ac:dyDescent="0.2">
      <c r="A114" s="1"/>
      <c r="B114" s="83" t="s">
        <v>17</v>
      </c>
      <c r="C114" s="12">
        <v>139931</v>
      </c>
      <c r="D114" s="12">
        <v>138287</v>
      </c>
      <c r="E114" s="12">
        <f>C114-D114</f>
        <v>1644</v>
      </c>
      <c r="F114" s="13">
        <v>139594</v>
      </c>
      <c r="G114" s="13"/>
      <c r="H114" s="111">
        <v>663707</v>
      </c>
    </row>
    <row r="115" spans="1:8" ht="13.5" hidden="1" customHeight="1" x14ac:dyDescent="0.2">
      <c r="A115" s="1"/>
      <c r="B115" s="84" t="s">
        <v>41</v>
      </c>
      <c r="C115" s="12"/>
      <c r="D115" s="12"/>
      <c r="E115" s="12"/>
      <c r="F115" s="13"/>
      <c r="G115" s="13"/>
      <c r="H115" s="111"/>
    </row>
    <row r="116" spans="1:8" ht="13.5" hidden="1" customHeight="1" x14ac:dyDescent="0.2">
      <c r="A116" s="1"/>
      <c r="B116" s="84" t="s">
        <v>183</v>
      </c>
      <c r="C116" s="12"/>
      <c r="D116" s="12"/>
      <c r="E116" s="12"/>
      <c r="F116" s="13"/>
      <c r="G116" s="13"/>
      <c r="H116" s="108"/>
    </row>
    <row r="117" spans="1:8" ht="13.5" hidden="1" customHeight="1" x14ac:dyDescent="0.2">
      <c r="A117" s="1"/>
      <c r="B117" s="84" t="s">
        <v>191</v>
      </c>
      <c r="C117" s="12"/>
      <c r="D117" s="12"/>
      <c r="E117" s="12"/>
      <c r="F117" s="13"/>
      <c r="G117" s="13"/>
      <c r="H117" s="108"/>
    </row>
    <row r="118" spans="1:8" ht="13.5" hidden="1" customHeight="1" x14ac:dyDescent="0.2">
      <c r="A118" s="1"/>
      <c r="B118" s="84" t="s">
        <v>185</v>
      </c>
      <c r="C118" s="12"/>
      <c r="D118" s="12"/>
      <c r="E118" s="12"/>
      <c r="F118" s="13"/>
      <c r="G118" s="13"/>
      <c r="H118" s="108"/>
    </row>
    <row r="119" spans="1:8" ht="13.5" hidden="1" customHeight="1" x14ac:dyDescent="0.2">
      <c r="A119" s="1"/>
      <c r="B119" s="84" t="s">
        <v>186</v>
      </c>
      <c r="C119" s="12"/>
      <c r="D119" s="12"/>
      <c r="E119" s="12"/>
      <c r="F119" s="13"/>
      <c r="G119" s="13"/>
      <c r="H119" s="108"/>
    </row>
    <row r="120" spans="1:8" ht="13.5" hidden="1" customHeight="1" x14ac:dyDescent="0.2">
      <c r="A120" s="1"/>
      <c r="B120" s="87" t="s">
        <v>188</v>
      </c>
      <c r="C120" s="12"/>
      <c r="D120" s="12"/>
      <c r="E120" s="12"/>
      <c r="F120" s="13"/>
      <c r="G120" s="13"/>
      <c r="H120" s="108"/>
    </row>
    <row r="121" spans="1:8" ht="13.5" hidden="1" customHeight="1" x14ac:dyDescent="0.2">
      <c r="A121" s="1"/>
      <c r="B121" s="84" t="s">
        <v>187</v>
      </c>
      <c r="C121" s="12"/>
      <c r="D121" s="12"/>
      <c r="E121" s="12"/>
      <c r="F121" s="13"/>
      <c r="G121" s="13"/>
      <c r="H121" s="108"/>
    </row>
    <row r="122" spans="1:8" ht="18.75" customHeight="1" x14ac:dyDescent="0.2">
      <c r="A122" s="1"/>
      <c r="B122" s="85" t="s">
        <v>153</v>
      </c>
      <c r="C122" s="12"/>
      <c r="D122" s="12"/>
      <c r="E122" s="12"/>
      <c r="F122" s="13"/>
      <c r="G122" s="13"/>
      <c r="H122" s="67">
        <v>8881</v>
      </c>
    </row>
    <row r="123" spans="1:8" ht="18" customHeight="1" x14ac:dyDescent="0.2">
      <c r="A123" s="1"/>
      <c r="B123" s="83" t="s">
        <v>18</v>
      </c>
      <c r="C123" s="12">
        <v>116757</v>
      </c>
      <c r="D123" s="12">
        <v>98514</v>
      </c>
      <c r="E123" s="12">
        <f>C123-D123</f>
        <v>18243</v>
      </c>
      <c r="F123" s="13">
        <v>93120</v>
      </c>
      <c r="G123" s="13"/>
      <c r="H123" s="111">
        <v>688268</v>
      </c>
    </row>
    <row r="124" spans="1:8" ht="13.5" hidden="1" customHeight="1" x14ac:dyDescent="0.2">
      <c r="A124" s="1"/>
      <c r="B124" s="84" t="s">
        <v>41</v>
      </c>
      <c r="C124" s="12"/>
      <c r="D124" s="12"/>
      <c r="E124" s="12"/>
      <c r="F124" s="13"/>
      <c r="G124" s="13"/>
      <c r="H124" s="111"/>
    </row>
    <row r="125" spans="1:8" ht="13.5" hidden="1" customHeight="1" x14ac:dyDescent="0.2">
      <c r="A125" s="1"/>
      <c r="B125" s="84" t="s">
        <v>183</v>
      </c>
      <c r="C125" s="12"/>
      <c r="D125" s="12"/>
      <c r="E125" s="12"/>
      <c r="F125" s="13"/>
      <c r="G125" s="13"/>
      <c r="H125" s="108"/>
    </row>
    <row r="126" spans="1:8" ht="13.5" hidden="1" customHeight="1" x14ac:dyDescent="0.2">
      <c r="A126" s="1"/>
      <c r="B126" s="84" t="s">
        <v>184</v>
      </c>
      <c r="C126" s="12"/>
      <c r="D126" s="12"/>
      <c r="E126" s="12"/>
      <c r="F126" s="13"/>
      <c r="G126" s="13"/>
      <c r="H126" s="108"/>
    </row>
    <row r="127" spans="1:8" ht="13.5" hidden="1" customHeight="1" x14ac:dyDescent="0.2">
      <c r="A127" s="1"/>
      <c r="B127" s="84" t="s">
        <v>185</v>
      </c>
      <c r="C127" s="12"/>
      <c r="D127" s="12"/>
      <c r="E127" s="12"/>
      <c r="F127" s="13"/>
      <c r="G127" s="13"/>
      <c r="H127" s="108"/>
    </row>
    <row r="128" spans="1:8" ht="13.5" hidden="1" customHeight="1" x14ac:dyDescent="0.2">
      <c r="A128" s="1"/>
      <c r="B128" s="84" t="s">
        <v>186</v>
      </c>
      <c r="C128" s="12"/>
      <c r="D128" s="12"/>
      <c r="E128" s="12"/>
      <c r="F128" s="13"/>
      <c r="G128" s="13"/>
      <c r="H128" s="108"/>
    </row>
    <row r="129" spans="1:8" ht="13.5" hidden="1" customHeight="1" x14ac:dyDescent="0.2">
      <c r="A129" s="1"/>
      <c r="B129" s="87" t="s">
        <v>188</v>
      </c>
      <c r="C129" s="12"/>
      <c r="D129" s="12"/>
      <c r="E129" s="12"/>
      <c r="F129" s="13"/>
      <c r="G129" s="13"/>
      <c r="H129" s="108"/>
    </row>
    <row r="130" spans="1:8" ht="18" customHeight="1" x14ac:dyDescent="0.2">
      <c r="A130" s="1"/>
      <c r="B130" s="85" t="s">
        <v>153</v>
      </c>
      <c r="C130" s="12"/>
      <c r="D130" s="12"/>
      <c r="E130" s="12"/>
      <c r="F130" s="13"/>
      <c r="G130" s="13"/>
      <c r="H130" s="67">
        <v>125800</v>
      </c>
    </row>
    <row r="131" spans="1:8" ht="18" customHeight="1" x14ac:dyDescent="0.2">
      <c r="A131" s="1"/>
      <c r="B131" s="96" t="s">
        <v>222</v>
      </c>
      <c r="C131" s="12"/>
      <c r="D131" s="12"/>
      <c r="E131" s="12"/>
      <c r="F131" s="13"/>
      <c r="G131" s="13"/>
      <c r="H131" s="108">
        <v>1025773</v>
      </c>
    </row>
    <row r="132" spans="1:8" ht="18" customHeight="1" x14ac:dyDescent="0.2">
      <c r="A132" s="1"/>
      <c r="B132" s="96" t="s">
        <v>233</v>
      </c>
      <c r="C132" s="12"/>
      <c r="D132" s="12"/>
      <c r="E132" s="12"/>
      <c r="F132" s="13"/>
      <c r="G132" s="13"/>
      <c r="H132" s="108">
        <v>2200716</v>
      </c>
    </row>
    <row r="133" spans="1:8" ht="18" customHeight="1" x14ac:dyDescent="0.2">
      <c r="A133" s="1"/>
      <c r="B133" s="85" t="s">
        <v>153</v>
      </c>
      <c r="C133" s="12"/>
      <c r="D133" s="12"/>
      <c r="E133" s="12"/>
      <c r="F133" s="13"/>
      <c r="G133" s="13"/>
      <c r="H133" s="67">
        <v>634700</v>
      </c>
    </row>
    <row r="134" spans="1:8" ht="18" customHeight="1" x14ac:dyDescent="0.2">
      <c r="A134" s="63" t="s">
        <v>218</v>
      </c>
      <c r="B134" s="83" t="s">
        <v>234</v>
      </c>
      <c r="C134" s="12"/>
      <c r="D134" s="12"/>
      <c r="E134" s="12"/>
      <c r="F134" s="13"/>
      <c r="G134" s="13"/>
      <c r="H134" s="108">
        <v>214980</v>
      </c>
    </row>
    <row r="135" spans="1:8" ht="18" customHeight="1" x14ac:dyDescent="0.2">
      <c r="A135" s="1"/>
      <c r="B135" s="83" t="s">
        <v>139</v>
      </c>
      <c r="C135" s="12"/>
      <c r="D135" s="12"/>
      <c r="E135" s="12"/>
      <c r="F135" s="13"/>
      <c r="G135" s="13"/>
      <c r="H135" s="111">
        <v>31291</v>
      </c>
    </row>
    <row r="136" spans="1:8" ht="0.75" hidden="1" customHeight="1" x14ac:dyDescent="0.2">
      <c r="A136" s="1"/>
      <c r="B136" s="84" t="s">
        <v>41</v>
      </c>
      <c r="C136" s="12"/>
      <c r="D136" s="12"/>
      <c r="E136" s="12"/>
      <c r="F136" s="13"/>
      <c r="G136" s="13"/>
      <c r="H136" s="111"/>
    </row>
    <row r="137" spans="1:8" ht="13.5" hidden="1" customHeight="1" x14ac:dyDescent="0.2">
      <c r="A137" s="1"/>
      <c r="B137" s="84" t="s">
        <v>193</v>
      </c>
      <c r="C137" s="12"/>
      <c r="D137" s="12"/>
      <c r="E137" s="12"/>
      <c r="F137" s="13"/>
      <c r="G137" s="13"/>
      <c r="H137" s="111"/>
    </row>
    <row r="138" spans="1:8" ht="1.5" hidden="1" customHeight="1" x14ac:dyDescent="0.2">
      <c r="A138" s="1"/>
      <c r="B138" s="94" t="s">
        <v>201</v>
      </c>
      <c r="C138" s="12"/>
      <c r="D138" s="12"/>
      <c r="E138" s="12"/>
      <c r="F138" s="13"/>
      <c r="G138" s="13"/>
      <c r="H138" s="112"/>
    </row>
    <row r="139" spans="1:8" ht="16.5" customHeight="1" x14ac:dyDescent="0.2">
      <c r="A139" s="1"/>
      <c r="B139" s="86" t="s">
        <v>27</v>
      </c>
      <c r="C139" s="12"/>
      <c r="D139" s="12"/>
      <c r="E139" s="12"/>
      <c r="F139" s="13"/>
      <c r="G139" s="13"/>
      <c r="H139" s="113">
        <f>H140+H142+H143+H145</f>
        <v>290595</v>
      </c>
    </row>
    <row r="140" spans="1:8" ht="18" customHeight="1" x14ac:dyDescent="0.2">
      <c r="A140" s="1"/>
      <c r="B140" s="89" t="s">
        <v>2</v>
      </c>
      <c r="C140" s="12"/>
      <c r="D140" s="12"/>
      <c r="E140" s="12"/>
      <c r="F140" s="13"/>
      <c r="G140" s="13"/>
      <c r="H140" s="111">
        <v>174618</v>
      </c>
    </row>
    <row r="141" spans="1:8" ht="18.75" customHeight="1" x14ac:dyDescent="0.2">
      <c r="A141" s="1"/>
      <c r="B141" s="85" t="s">
        <v>235</v>
      </c>
      <c r="C141" s="12"/>
      <c r="D141" s="12"/>
      <c r="E141" s="12"/>
      <c r="F141" s="13"/>
      <c r="G141" s="13"/>
      <c r="H141" s="55">
        <v>18140</v>
      </c>
    </row>
    <row r="142" spans="1:8" ht="18.75" customHeight="1" x14ac:dyDescent="0.2">
      <c r="A142" s="1"/>
      <c r="B142" s="89" t="s">
        <v>239</v>
      </c>
      <c r="C142" s="12"/>
      <c r="D142" s="12"/>
      <c r="E142" s="12"/>
      <c r="F142" s="13"/>
      <c r="G142" s="13"/>
      <c r="H142" s="111">
        <v>10454</v>
      </c>
    </row>
    <row r="143" spans="1:8" ht="18.75" customHeight="1" x14ac:dyDescent="0.2">
      <c r="A143" s="1"/>
      <c r="B143" s="83" t="s">
        <v>223</v>
      </c>
      <c r="C143" s="12"/>
      <c r="D143" s="12"/>
      <c r="E143" s="12"/>
      <c r="F143" s="13"/>
      <c r="G143" s="13"/>
      <c r="H143" s="111">
        <v>79162</v>
      </c>
    </row>
    <row r="144" spans="1:8" ht="18.75" customHeight="1" x14ac:dyDescent="0.2">
      <c r="A144" s="1"/>
      <c r="B144" s="85" t="s">
        <v>235</v>
      </c>
      <c r="C144" s="12"/>
      <c r="D144" s="12"/>
      <c r="E144" s="12"/>
      <c r="F144" s="13"/>
      <c r="G144" s="13"/>
      <c r="H144" s="55">
        <v>79162</v>
      </c>
    </row>
    <row r="145" spans="1:8" ht="18.75" customHeight="1" x14ac:dyDescent="0.2">
      <c r="A145" s="1"/>
      <c r="B145" s="83" t="s">
        <v>224</v>
      </c>
      <c r="C145" s="12"/>
      <c r="D145" s="12"/>
      <c r="E145" s="12"/>
      <c r="F145" s="13"/>
      <c r="G145" s="13"/>
      <c r="H145" s="111">
        <v>26361</v>
      </c>
    </row>
    <row r="146" spans="1:8" ht="18.75" customHeight="1" x14ac:dyDescent="0.2">
      <c r="A146" s="1"/>
      <c r="B146" s="85" t="s">
        <v>153</v>
      </c>
      <c r="C146" s="12"/>
      <c r="D146" s="12"/>
      <c r="E146" s="12"/>
      <c r="F146" s="13"/>
      <c r="G146" s="13"/>
      <c r="H146" s="55">
        <v>26361</v>
      </c>
    </row>
    <row r="147" spans="1:8" ht="18" customHeight="1" x14ac:dyDescent="0.2">
      <c r="A147" s="1"/>
      <c r="B147" s="86" t="s">
        <v>19</v>
      </c>
      <c r="C147" s="43">
        <f>SUM(C153:C156)</f>
        <v>371446</v>
      </c>
      <c r="D147" s="43">
        <f>SUM(D153:D156)</f>
        <v>350735</v>
      </c>
      <c r="E147" s="43">
        <f>SUM(E153:E156)</f>
        <v>20711</v>
      </c>
      <c r="F147" s="43">
        <f>SUM(F153:F156)</f>
        <v>346115</v>
      </c>
      <c r="G147" s="43"/>
      <c r="H147" s="110">
        <f>H148+H151+H153+H156</f>
        <v>2295273</v>
      </c>
    </row>
    <row r="148" spans="1:8" ht="18.75" customHeight="1" x14ac:dyDescent="0.2">
      <c r="A148" s="1"/>
      <c r="B148" s="95" t="s">
        <v>138</v>
      </c>
      <c r="C148" s="11"/>
      <c r="D148" s="11"/>
      <c r="E148" s="11"/>
      <c r="F148" s="11"/>
      <c r="G148" s="11"/>
      <c r="H148" s="111">
        <v>17428</v>
      </c>
    </row>
    <row r="149" spans="1:8" ht="0.75" hidden="1" customHeight="1" x14ac:dyDescent="0.2">
      <c r="A149" s="1"/>
      <c r="B149" s="97" t="s">
        <v>41</v>
      </c>
      <c r="C149" s="11"/>
      <c r="D149" s="11"/>
      <c r="E149" s="11"/>
      <c r="F149" s="11"/>
      <c r="G149" s="11"/>
      <c r="H149" s="111"/>
    </row>
    <row r="150" spans="1:8" ht="16.5" hidden="1" customHeight="1" x14ac:dyDescent="0.2">
      <c r="A150" s="1"/>
      <c r="B150" s="97" t="s">
        <v>194</v>
      </c>
      <c r="C150" s="11"/>
      <c r="D150" s="11"/>
      <c r="E150" s="11"/>
      <c r="F150" s="11"/>
      <c r="G150" s="11"/>
      <c r="H150" s="111"/>
    </row>
    <row r="151" spans="1:8" ht="18" customHeight="1" x14ac:dyDescent="0.2">
      <c r="A151" s="1"/>
      <c r="B151" s="95" t="s">
        <v>220</v>
      </c>
      <c r="C151" s="11"/>
      <c r="D151" s="11"/>
      <c r="E151" s="11"/>
      <c r="F151" s="11"/>
      <c r="G151" s="11"/>
      <c r="H151" s="111">
        <v>404153</v>
      </c>
    </row>
    <row r="152" spans="1:8" ht="18" customHeight="1" x14ac:dyDescent="0.2">
      <c r="A152" s="1"/>
      <c r="B152" s="85" t="s">
        <v>153</v>
      </c>
      <c r="C152" s="11"/>
      <c r="D152" s="11"/>
      <c r="E152" s="11"/>
      <c r="F152" s="11"/>
      <c r="G152" s="11"/>
      <c r="H152" s="55">
        <v>404153</v>
      </c>
    </row>
    <row r="153" spans="1:8" ht="18" customHeight="1" x14ac:dyDescent="0.2">
      <c r="A153" s="1"/>
      <c r="B153" s="83" t="s">
        <v>20</v>
      </c>
      <c r="C153" s="12">
        <v>253597</v>
      </c>
      <c r="D153" s="12">
        <v>252637</v>
      </c>
      <c r="E153" s="12">
        <f>C153-D153</f>
        <v>960</v>
      </c>
      <c r="F153" s="13">
        <v>254144</v>
      </c>
      <c r="G153" s="13"/>
      <c r="H153" s="111">
        <v>1078752</v>
      </c>
    </row>
    <row r="154" spans="1:8" ht="13.5" hidden="1" customHeight="1" x14ac:dyDescent="0.2">
      <c r="A154" s="1"/>
      <c r="B154" s="84" t="s">
        <v>41</v>
      </c>
      <c r="C154" s="12"/>
      <c r="D154" s="12"/>
      <c r="E154" s="12"/>
      <c r="F154" s="13"/>
      <c r="G154" s="13"/>
      <c r="H154" s="111"/>
    </row>
    <row r="155" spans="1:8" ht="13.5" hidden="1" customHeight="1" x14ac:dyDescent="0.2">
      <c r="A155" s="1"/>
      <c r="B155" s="84" t="s">
        <v>195</v>
      </c>
      <c r="C155" s="12"/>
      <c r="D155" s="12"/>
      <c r="E155" s="12"/>
      <c r="F155" s="13"/>
      <c r="G155" s="13"/>
      <c r="H155" s="111"/>
    </row>
    <row r="156" spans="1:8" ht="18.75" customHeight="1" x14ac:dyDescent="0.2">
      <c r="A156" s="1"/>
      <c r="B156" s="83" t="s">
        <v>21</v>
      </c>
      <c r="C156" s="12">
        <v>117849</v>
      </c>
      <c r="D156" s="12">
        <v>98098</v>
      </c>
      <c r="E156" s="12">
        <f>C156-D156</f>
        <v>19751</v>
      </c>
      <c r="F156" s="13">
        <v>91971</v>
      </c>
      <c r="G156" s="13"/>
      <c r="H156" s="111">
        <v>794940</v>
      </c>
    </row>
    <row r="157" spans="1:8" ht="13.5" hidden="1" customHeight="1" x14ac:dyDescent="0.2">
      <c r="A157" s="1"/>
      <c r="B157" s="84" t="s">
        <v>41</v>
      </c>
      <c r="C157" s="12"/>
      <c r="D157" s="12"/>
      <c r="E157" s="12"/>
      <c r="F157" s="13"/>
      <c r="G157" s="13"/>
      <c r="H157" s="111"/>
    </row>
    <row r="158" spans="1:8" ht="13.5" hidden="1" customHeight="1" x14ac:dyDescent="0.2">
      <c r="A158" s="1"/>
      <c r="B158" s="84" t="s">
        <v>183</v>
      </c>
      <c r="C158" s="12"/>
      <c r="D158" s="12"/>
      <c r="E158" s="12"/>
      <c r="F158" s="13"/>
      <c r="G158" s="13"/>
      <c r="H158" s="111"/>
    </row>
    <row r="159" spans="1:8" ht="13.5" hidden="1" customHeight="1" x14ac:dyDescent="0.2">
      <c r="A159" s="1"/>
      <c r="B159" s="84" t="s">
        <v>184</v>
      </c>
      <c r="C159" s="12"/>
      <c r="D159" s="12"/>
      <c r="E159" s="12"/>
      <c r="F159" s="13"/>
      <c r="G159" s="13"/>
      <c r="H159" s="111"/>
    </row>
    <row r="160" spans="1:8" ht="13.5" hidden="1" customHeight="1" x14ac:dyDescent="0.2">
      <c r="A160" s="1"/>
      <c r="B160" s="84" t="s">
        <v>190</v>
      </c>
      <c r="C160" s="12"/>
      <c r="D160" s="12"/>
      <c r="E160" s="12"/>
      <c r="F160" s="13"/>
      <c r="G160" s="13"/>
      <c r="H160" s="111"/>
    </row>
    <row r="161" spans="1:8" ht="13.5" hidden="1" customHeight="1" x14ac:dyDescent="0.2">
      <c r="A161" s="1"/>
      <c r="B161" s="84" t="s">
        <v>186</v>
      </c>
      <c r="C161" s="12"/>
      <c r="D161" s="12"/>
      <c r="E161" s="12"/>
      <c r="F161" s="13"/>
      <c r="G161" s="13"/>
      <c r="H161" s="111"/>
    </row>
    <row r="162" spans="1:8" ht="13.5" hidden="1" customHeight="1" x14ac:dyDescent="0.2">
      <c r="A162" s="1"/>
      <c r="B162" s="87" t="s">
        <v>188</v>
      </c>
      <c r="C162" s="12"/>
      <c r="D162" s="12"/>
      <c r="E162" s="12"/>
      <c r="F162" s="13"/>
      <c r="G162" s="13"/>
      <c r="H162" s="111"/>
    </row>
    <row r="163" spans="1:8" ht="18.75" customHeight="1" x14ac:dyDescent="0.2">
      <c r="A163" s="1"/>
      <c r="B163" s="85" t="s">
        <v>235</v>
      </c>
      <c r="C163" s="12"/>
      <c r="D163" s="12"/>
      <c r="E163" s="12"/>
      <c r="F163" s="13"/>
      <c r="G163" s="13"/>
      <c r="H163" s="55">
        <v>29604</v>
      </c>
    </row>
    <row r="164" spans="1:8" ht="21.75" customHeight="1" x14ac:dyDescent="0.2">
      <c r="A164" s="1"/>
      <c r="B164" s="98" t="s">
        <v>22</v>
      </c>
      <c r="C164" s="12"/>
      <c r="D164" s="12"/>
      <c r="E164" s="12"/>
      <c r="F164" s="13"/>
      <c r="G164" s="13"/>
      <c r="H164" s="113">
        <f>H165+H166+H167</f>
        <v>120221</v>
      </c>
    </row>
    <row r="165" spans="1:8" ht="18.75" customHeight="1" x14ac:dyDescent="0.2">
      <c r="A165" s="1"/>
      <c r="B165" s="89" t="s">
        <v>231</v>
      </c>
      <c r="C165" s="15"/>
      <c r="D165" s="15"/>
      <c r="E165" s="15"/>
      <c r="F165" s="16"/>
      <c r="G165" s="16"/>
      <c r="H165" s="111">
        <v>276</v>
      </c>
    </row>
    <row r="166" spans="1:8" ht="18" customHeight="1" x14ac:dyDescent="0.2">
      <c r="A166" s="1"/>
      <c r="B166" s="89" t="s">
        <v>227</v>
      </c>
      <c r="C166" s="12"/>
      <c r="D166" s="12"/>
      <c r="E166" s="12"/>
      <c r="F166" s="13"/>
      <c r="G166" s="13"/>
      <c r="H166" s="111">
        <v>112010</v>
      </c>
    </row>
    <row r="167" spans="1:8" ht="18" customHeight="1" x14ac:dyDescent="0.2">
      <c r="A167" s="1"/>
      <c r="B167" s="89" t="s">
        <v>250</v>
      </c>
      <c r="C167" s="12"/>
      <c r="D167" s="12"/>
      <c r="E167" s="12"/>
      <c r="F167" s="13"/>
      <c r="G167" s="13"/>
      <c r="H167" s="111">
        <v>7935</v>
      </c>
    </row>
    <row r="168" spans="1:8" ht="18" customHeight="1" x14ac:dyDescent="0.2">
      <c r="A168" s="1"/>
      <c r="B168" s="99" t="s">
        <v>258</v>
      </c>
      <c r="C168" s="49"/>
      <c r="D168" s="49"/>
      <c r="E168" s="49"/>
      <c r="F168" s="50"/>
      <c r="G168" s="50"/>
      <c r="H168" s="114">
        <f>H18+H30+H32+H40+H63+H101+H103+H113+H122+H130+H133+H141+H144+H146+H152+H163</f>
        <v>2346449</v>
      </c>
    </row>
    <row r="169" spans="1:8" ht="18" customHeight="1" x14ac:dyDescent="0.2">
      <c r="A169" s="1"/>
      <c r="B169" s="100" t="s">
        <v>23</v>
      </c>
      <c r="C169" s="18" t="e">
        <f>C6+C11+C33+C80+C97+C147+#REF!</f>
        <v>#REF!</v>
      </c>
      <c r="D169" s="18" t="e">
        <f>D6+D11+D33+D80+D97+D147+#REF!</f>
        <v>#REF!</v>
      </c>
      <c r="E169" s="18" t="e">
        <f>E6+E11+E33+E80+E97+E147+#REF!</f>
        <v>#REF!</v>
      </c>
      <c r="F169" s="18">
        <f>F6+F11+F33+F80+F97+F147</f>
        <v>9763840</v>
      </c>
      <c r="G169" s="18">
        <f>G33</f>
        <v>7530</v>
      </c>
      <c r="H169" s="115">
        <f>H6+H11+H33+H80+H99+H139+H147+H164</f>
        <v>50533531</v>
      </c>
    </row>
    <row r="170" spans="1:8" ht="16.5" customHeight="1" x14ac:dyDescent="0.2">
      <c r="A170" s="1"/>
      <c r="B170" s="58"/>
      <c r="C170" s="19"/>
      <c r="D170" s="19"/>
      <c r="E170" s="19"/>
      <c r="F170" s="19"/>
      <c r="G170" s="19"/>
      <c r="H170" s="42"/>
    </row>
    <row r="171" spans="1:8" ht="46.5" customHeight="1" x14ac:dyDescent="0.2">
      <c r="A171" s="1"/>
      <c r="B171" s="148" t="s">
        <v>24</v>
      </c>
      <c r="C171" s="149"/>
      <c r="D171" s="149"/>
      <c r="E171" s="149"/>
      <c r="F171" s="149"/>
      <c r="G171" s="149"/>
      <c r="H171" s="147" t="s">
        <v>249</v>
      </c>
    </row>
    <row r="172" spans="1:8" ht="18" customHeight="1" x14ac:dyDescent="0.2">
      <c r="A172" s="1"/>
      <c r="B172" s="86" t="s">
        <v>9</v>
      </c>
      <c r="C172" s="44">
        <f>C174+C179+C182</f>
        <v>874378</v>
      </c>
      <c r="D172" s="44">
        <f>SUM(D174:D182)</f>
        <v>701850</v>
      </c>
      <c r="E172" s="44">
        <f>SUM(E174:E182)</f>
        <v>0</v>
      </c>
      <c r="F172" s="44">
        <f>SUM(F174:F182)</f>
        <v>0</v>
      </c>
      <c r="G172" s="44"/>
      <c r="H172" s="44">
        <f>H173+H174+H182</f>
        <v>2847246</v>
      </c>
    </row>
    <row r="173" spans="1:8" ht="18" customHeight="1" x14ac:dyDescent="0.2">
      <c r="B173" s="95" t="s">
        <v>251</v>
      </c>
      <c r="C173" s="82"/>
      <c r="D173" s="82"/>
      <c r="E173" s="82"/>
      <c r="F173" s="82"/>
      <c r="G173" s="82"/>
      <c r="H173" s="109">
        <v>30000</v>
      </c>
    </row>
    <row r="174" spans="1:8" ht="18.75" customHeight="1" x14ac:dyDescent="0.2">
      <c r="B174" s="89" t="s">
        <v>260</v>
      </c>
      <c r="C174" s="20">
        <v>730068</v>
      </c>
      <c r="D174" s="20">
        <v>557700</v>
      </c>
      <c r="E174" s="20"/>
      <c r="F174" s="21"/>
      <c r="G174" s="21"/>
      <c r="H174" s="109">
        <f>50000+9610+10000+1590000+23098+16400+268695+70160</f>
        <v>2037963</v>
      </c>
    </row>
    <row r="175" spans="1:8" ht="0.75" hidden="1" customHeight="1" x14ac:dyDescent="0.2">
      <c r="B175" s="94" t="s">
        <v>41</v>
      </c>
      <c r="C175" s="20"/>
      <c r="D175" s="20"/>
      <c r="E175" s="20"/>
      <c r="F175" s="21"/>
      <c r="G175" s="21"/>
      <c r="H175" s="116"/>
    </row>
    <row r="176" spans="1:8" ht="18.75" hidden="1" x14ac:dyDescent="0.2">
      <c r="B176" s="94" t="s">
        <v>194</v>
      </c>
      <c r="C176" s="20"/>
      <c r="D176" s="20"/>
      <c r="E176" s="20"/>
      <c r="F176" s="21"/>
      <c r="G176" s="21"/>
      <c r="H176" s="116"/>
    </row>
    <row r="177" spans="1:9" ht="18.75" hidden="1" x14ac:dyDescent="0.2">
      <c r="B177" s="94" t="s">
        <v>196</v>
      </c>
      <c r="C177" s="20"/>
      <c r="D177" s="20"/>
      <c r="E177" s="20"/>
      <c r="F177" s="21"/>
      <c r="G177" s="21"/>
      <c r="H177" s="116"/>
    </row>
    <row r="178" spans="1:9" ht="18.75" hidden="1" x14ac:dyDescent="0.2">
      <c r="B178" s="94" t="s">
        <v>197</v>
      </c>
      <c r="C178" s="20"/>
      <c r="D178" s="20"/>
      <c r="E178" s="20"/>
      <c r="F178" s="21"/>
      <c r="G178" s="21"/>
      <c r="H178" s="116"/>
    </row>
    <row r="179" spans="1:9" ht="18.75" hidden="1" x14ac:dyDescent="0.2">
      <c r="B179" s="94" t="s">
        <v>42</v>
      </c>
      <c r="C179" s="20"/>
      <c r="D179" s="20"/>
      <c r="E179" s="20"/>
      <c r="F179" s="21"/>
      <c r="G179" s="21"/>
      <c r="H179" s="116"/>
    </row>
    <row r="180" spans="1:9" ht="18.75" hidden="1" x14ac:dyDescent="0.2">
      <c r="B180" s="94" t="s">
        <v>198</v>
      </c>
      <c r="C180" s="20"/>
      <c r="D180" s="20"/>
      <c r="E180" s="20"/>
      <c r="F180" s="21"/>
      <c r="G180" s="21"/>
      <c r="H180" s="116"/>
    </row>
    <row r="181" spans="1:9" ht="18" customHeight="1" x14ac:dyDescent="0.2">
      <c r="A181" s="66"/>
      <c r="B181" s="88" t="s">
        <v>238</v>
      </c>
      <c r="C181" s="20"/>
      <c r="D181" s="20"/>
      <c r="E181" s="20"/>
      <c r="F181" s="21"/>
      <c r="G181" s="21"/>
      <c r="H181" s="123">
        <v>70160</v>
      </c>
    </row>
    <row r="182" spans="1:9" ht="20.25" customHeight="1" x14ac:dyDescent="0.2">
      <c r="B182" s="89" t="s">
        <v>28</v>
      </c>
      <c r="C182" s="20">
        <v>144310</v>
      </c>
      <c r="D182" s="20">
        <v>144150</v>
      </c>
      <c r="E182" s="20"/>
      <c r="F182" s="21"/>
      <c r="G182" s="21"/>
      <c r="H182" s="109">
        <f>32000+23850+10000+50000+122952+540481</f>
        <v>779283</v>
      </c>
    </row>
    <row r="183" spans="1:9" ht="0.75" hidden="1" customHeight="1" x14ac:dyDescent="0.2">
      <c r="B183" s="101" t="s">
        <v>41</v>
      </c>
      <c r="C183" s="72"/>
      <c r="D183" s="72"/>
      <c r="E183" s="72"/>
      <c r="F183" s="73"/>
      <c r="G183" s="73"/>
      <c r="H183" s="109"/>
    </row>
    <row r="184" spans="1:9" ht="18.75" hidden="1" x14ac:dyDescent="0.2">
      <c r="B184" s="84" t="s">
        <v>122</v>
      </c>
      <c r="C184" s="20"/>
      <c r="D184" s="20"/>
      <c r="E184" s="20"/>
      <c r="F184" s="21"/>
      <c r="G184" s="21"/>
      <c r="H184" s="109"/>
    </row>
    <row r="185" spans="1:9" ht="18.75" hidden="1" x14ac:dyDescent="0.2">
      <c r="B185" s="84" t="s">
        <v>74</v>
      </c>
      <c r="C185" s="20"/>
      <c r="D185" s="20"/>
      <c r="E185" s="20"/>
      <c r="F185" s="21"/>
      <c r="G185" s="21"/>
      <c r="H185" s="109"/>
    </row>
    <row r="186" spans="1:9" ht="18.75" hidden="1" x14ac:dyDescent="0.2">
      <c r="B186" s="84" t="s">
        <v>123</v>
      </c>
      <c r="C186" s="20"/>
      <c r="D186" s="20"/>
      <c r="E186" s="20"/>
      <c r="F186" s="21"/>
      <c r="G186" s="21"/>
      <c r="H186" s="109"/>
    </row>
    <row r="187" spans="1:9" ht="18.75" hidden="1" x14ac:dyDescent="0.2">
      <c r="B187" s="84" t="s">
        <v>57</v>
      </c>
      <c r="C187" s="20"/>
      <c r="D187" s="20"/>
      <c r="E187" s="20"/>
      <c r="F187" s="21"/>
      <c r="G187" s="21"/>
      <c r="H187" s="109"/>
    </row>
    <row r="188" spans="1:9" ht="18.75" hidden="1" x14ac:dyDescent="0.2">
      <c r="B188" s="84" t="s">
        <v>58</v>
      </c>
      <c r="C188" s="20"/>
      <c r="D188" s="20"/>
      <c r="E188" s="20"/>
      <c r="F188" s="21"/>
      <c r="G188" s="21"/>
      <c r="H188" s="109"/>
    </row>
    <row r="189" spans="1:9" ht="6" hidden="1" customHeight="1" x14ac:dyDescent="0.2">
      <c r="B189" s="84" t="s">
        <v>163</v>
      </c>
      <c r="C189" s="20"/>
      <c r="D189" s="20"/>
      <c r="E189" s="20"/>
      <c r="F189" s="21"/>
      <c r="G189" s="21"/>
      <c r="H189" s="109"/>
    </row>
    <row r="190" spans="1:9" ht="18.75" hidden="1" x14ac:dyDescent="0.2">
      <c r="B190" s="102" t="s">
        <v>164</v>
      </c>
      <c r="C190" s="70"/>
      <c r="D190" s="70"/>
      <c r="E190" s="70"/>
      <c r="F190" s="71"/>
      <c r="G190" s="71"/>
      <c r="H190" s="109"/>
    </row>
    <row r="191" spans="1:9" ht="18" customHeight="1" x14ac:dyDescent="0.2">
      <c r="B191" s="103" t="s">
        <v>10</v>
      </c>
      <c r="C191" s="74">
        <f>C192+C196+C201</f>
        <v>88000</v>
      </c>
      <c r="D191" s="74">
        <f>D192+D196+D201</f>
        <v>71913</v>
      </c>
      <c r="E191" s="74">
        <f>SUM(E196:E201)</f>
        <v>0</v>
      </c>
      <c r="F191" s="74">
        <f>SUM(F196:F201)</f>
        <v>0</v>
      </c>
      <c r="G191" s="74"/>
      <c r="H191" s="44">
        <f>H192+H196+H201+H206+H205</f>
        <v>773936</v>
      </c>
    </row>
    <row r="192" spans="1:9" ht="18" customHeight="1" x14ac:dyDescent="0.2">
      <c r="B192" s="104" t="s">
        <v>38</v>
      </c>
      <c r="C192" s="23">
        <v>28000</v>
      </c>
      <c r="D192" s="23">
        <v>12363</v>
      </c>
      <c r="E192" s="23"/>
      <c r="F192" s="24"/>
      <c r="G192" s="24"/>
      <c r="H192" s="109">
        <f>80000+50000</f>
        <v>130000</v>
      </c>
      <c r="I192" s="39"/>
    </row>
    <row r="193" spans="2:10" ht="18.75" hidden="1" x14ac:dyDescent="0.2">
      <c r="B193" s="94" t="s">
        <v>41</v>
      </c>
      <c r="C193" s="23"/>
      <c r="D193" s="23"/>
      <c r="E193" s="23"/>
      <c r="F193" s="24"/>
      <c r="G193" s="24"/>
      <c r="H193" s="116"/>
    </row>
    <row r="194" spans="2:10" ht="18.75" hidden="1" x14ac:dyDescent="0.2">
      <c r="B194" s="94" t="s">
        <v>59</v>
      </c>
      <c r="C194" s="23"/>
      <c r="D194" s="23"/>
      <c r="E194" s="23"/>
      <c r="F194" s="24"/>
      <c r="G194" s="24"/>
      <c r="H194" s="116"/>
    </row>
    <row r="195" spans="2:10" ht="18.75" customHeight="1" x14ac:dyDescent="0.2">
      <c r="B195" s="88" t="s">
        <v>201</v>
      </c>
      <c r="C195" s="23"/>
      <c r="D195" s="23"/>
      <c r="E195" s="23"/>
      <c r="F195" s="24"/>
      <c r="G195" s="24"/>
      <c r="H195" s="123">
        <v>50000</v>
      </c>
    </row>
    <row r="196" spans="2:10" ht="18.75" customHeight="1" x14ac:dyDescent="0.2">
      <c r="B196" s="83" t="s">
        <v>32</v>
      </c>
      <c r="C196" s="12">
        <v>17608</v>
      </c>
      <c r="D196" s="12">
        <v>17158</v>
      </c>
      <c r="E196" s="12"/>
      <c r="F196" s="21"/>
      <c r="G196" s="21"/>
      <c r="H196" s="109">
        <f>100000+171864</f>
        <v>271864</v>
      </c>
      <c r="J196" s="54"/>
    </row>
    <row r="197" spans="2:10" ht="18.75" hidden="1" x14ac:dyDescent="0.2">
      <c r="B197" s="94" t="s">
        <v>41</v>
      </c>
      <c r="C197" s="12"/>
      <c r="D197" s="12"/>
      <c r="E197" s="12"/>
      <c r="F197" s="21"/>
      <c r="G197" s="21"/>
      <c r="H197" s="116"/>
    </row>
    <row r="198" spans="2:10" ht="18.75" hidden="1" x14ac:dyDescent="0.2">
      <c r="B198" s="94" t="s">
        <v>59</v>
      </c>
      <c r="C198" s="12"/>
      <c r="D198" s="12"/>
      <c r="E198" s="12"/>
      <c r="F198" s="21"/>
      <c r="G198" s="21"/>
      <c r="H198" s="116"/>
    </row>
    <row r="199" spans="2:10" ht="18.75" hidden="1" x14ac:dyDescent="0.2">
      <c r="B199" s="94" t="s">
        <v>201</v>
      </c>
      <c r="C199" s="12"/>
      <c r="D199" s="12"/>
      <c r="E199" s="12"/>
      <c r="F199" s="21"/>
      <c r="G199" s="21"/>
      <c r="H199" s="118"/>
    </row>
    <row r="200" spans="2:10" ht="18.75" customHeight="1" x14ac:dyDescent="0.2">
      <c r="B200" s="88" t="s">
        <v>201</v>
      </c>
      <c r="C200" s="12"/>
      <c r="D200" s="12"/>
      <c r="E200" s="12"/>
      <c r="F200" s="21"/>
      <c r="G200" s="21"/>
      <c r="H200" s="123">
        <v>171864</v>
      </c>
    </row>
    <row r="201" spans="2:10" ht="18" customHeight="1" x14ac:dyDescent="0.2">
      <c r="B201" s="89" t="s">
        <v>30</v>
      </c>
      <c r="C201" s="20">
        <v>42392</v>
      </c>
      <c r="D201" s="20">
        <v>42392</v>
      </c>
      <c r="E201" s="20">
        <f>C201-D201</f>
        <v>0</v>
      </c>
      <c r="F201" s="21"/>
      <c r="G201" s="21"/>
      <c r="H201" s="109">
        <f>200000+13453</f>
        <v>213453</v>
      </c>
    </row>
    <row r="202" spans="2:10" ht="0.75" customHeight="1" x14ac:dyDescent="0.2">
      <c r="B202" s="94" t="s">
        <v>41</v>
      </c>
      <c r="C202" s="20"/>
      <c r="D202" s="20"/>
      <c r="E202" s="20"/>
      <c r="F202" s="21"/>
      <c r="G202" s="21"/>
      <c r="H202" s="116"/>
    </row>
    <row r="203" spans="2:10" ht="18.75" hidden="1" x14ac:dyDescent="0.2">
      <c r="B203" s="94" t="s">
        <v>59</v>
      </c>
      <c r="C203" s="20"/>
      <c r="D203" s="20"/>
      <c r="E203" s="20"/>
      <c r="F203" s="21"/>
      <c r="G203" s="21"/>
      <c r="H203" s="116"/>
    </row>
    <row r="204" spans="2:10" ht="18.75" customHeight="1" x14ac:dyDescent="0.2">
      <c r="B204" s="88" t="s">
        <v>201</v>
      </c>
      <c r="C204" s="20"/>
      <c r="D204" s="20"/>
      <c r="E204" s="20"/>
      <c r="F204" s="21"/>
      <c r="G204" s="21"/>
      <c r="H204" s="123">
        <v>13453</v>
      </c>
    </row>
    <row r="205" spans="2:10" ht="18.75" customHeight="1" x14ac:dyDescent="0.2">
      <c r="B205" s="89" t="s">
        <v>252</v>
      </c>
      <c r="C205" s="20"/>
      <c r="D205" s="20"/>
      <c r="E205" s="20"/>
      <c r="F205" s="21"/>
      <c r="G205" s="21"/>
      <c r="H205" s="109">
        <v>10000</v>
      </c>
    </row>
    <row r="206" spans="2:10" ht="39" customHeight="1" x14ac:dyDescent="0.2">
      <c r="B206" s="105" t="s">
        <v>241</v>
      </c>
      <c r="C206" s="20"/>
      <c r="D206" s="20"/>
      <c r="E206" s="20"/>
      <c r="F206" s="21"/>
      <c r="G206" s="21"/>
      <c r="H206" s="109">
        <f>117200+31419</f>
        <v>148619</v>
      </c>
    </row>
    <row r="207" spans="2:10" ht="18" customHeight="1" x14ac:dyDescent="0.2">
      <c r="B207" s="88" t="s">
        <v>201</v>
      </c>
      <c r="C207" s="20"/>
      <c r="D207" s="20"/>
      <c r="E207" s="20"/>
      <c r="F207" s="21"/>
      <c r="G207" s="21"/>
      <c r="H207" s="123">
        <v>31419</v>
      </c>
    </row>
    <row r="208" spans="2:10" ht="18" customHeight="1" x14ac:dyDescent="0.2">
      <c r="B208" s="106" t="s">
        <v>11</v>
      </c>
      <c r="C208" s="44">
        <f>SUM(C209:C211)</f>
        <v>778241</v>
      </c>
      <c r="D208" s="44">
        <f>SUM(D209:D211)</f>
        <v>746595</v>
      </c>
      <c r="E208" s="44">
        <f>SUM(E209:E211)</f>
        <v>0</v>
      </c>
      <c r="F208" s="44">
        <f>SUM(F209:F211)</f>
        <v>0</v>
      </c>
      <c r="G208" s="44"/>
      <c r="H208" s="44">
        <f>H218+H209</f>
        <v>250861</v>
      </c>
    </row>
    <row r="209" spans="2:10" ht="18" customHeight="1" x14ac:dyDescent="0.2">
      <c r="B209" s="89" t="s">
        <v>205</v>
      </c>
      <c r="C209" s="20">
        <v>778241</v>
      </c>
      <c r="D209" s="20">
        <v>746595</v>
      </c>
      <c r="E209" s="20"/>
      <c r="F209" s="21"/>
      <c r="G209" s="21"/>
      <c r="H209" s="109">
        <v>162049</v>
      </c>
      <c r="J209" s="54"/>
    </row>
    <row r="210" spans="2:10" ht="0.75" hidden="1" customHeight="1" x14ac:dyDescent="0.2">
      <c r="B210" s="94" t="s">
        <v>41</v>
      </c>
      <c r="C210" s="20"/>
      <c r="D210" s="20"/>
      <c r="E210" s="20"/>
      <c r="F210" s="21"/>
      <c r="G210" s="21"/>
      <c r="H210" s="116"/>
    </row>
    <row r="211" spans="2:10" ht="18.75" hidden="1" x14ac:dyDescent="0.2">
      <c r="B211" s="94" t="s">
        <v>60</v>
      </c>
      <c r="C211" s="20"/>
      <c r="D211" s="20"/>
      <c r="E211" s="20"/>
      <c r="F211" s="21"/>
      <c r="G211" s="21"/>
      <c r="H211" s="116"/>
    </row>
    <row r="212" spans="2:10" ht="18.75" hidden="1" x14ac:dyDescent="0.2">
      <c r="B212" s="94" t="s">
        <v>41</v>
      </c>
      <c r="C212" s="20"/>
      <c r="D212" s="20"/>
      <c r="E212" s="20"/>
      <c r="F212" s="21"/>
      <c r="G212" s="21"/>
      <c r="H212" s="116"/>
    </row>
    <row r="213" spans="2:10" ht="18.75" hidden="1" x14ac:dyDescent="0.2">
      <c r="B213" s="84" t="s">
        <v>140</v>
      </c>
      <c r="C213" s="20"/>
      <c r="D213" s="20"/>
      <c r="E213" s="20"/>
      <c r="F213" s="21"/>
      <c r="G213" s="21"/>
      <c r="H213" s="116"/>
    </row>
    <row r="214" spans="2:10" ht="18.75" hidden="1" x14ac:dyDescent="0.2">
      <c r="B214" s="84" t="s">
        <v>141</v>
      </c>
      <c r="C214" s="20"/>
      <c r="D214" s="20"/>
      <c r="E214" s="20"/>
      <c r="F214" s="21"/>
      <c r="G214" s="21"/>
      <c r="H214" s="116"/>
    </row>
    <row r="215" spans="2:10" ht="18.75" hidden="1" x14ac:dyDescent="0.2">
      <c r="B215" s="84" t="s">
        <v>142</v>
      </c>
      <c r="C215" s="20"/>
      <c r="D215" s="20"/>
      <c r="E215" s="20"/>
      <c r="F215" s="21"/>
      <c r="G215" s="21"/>
      <c r="H215" s="116"/>
    </row>
    <row r="216" spans="2:10" ht="18.75" hidden="1" x14ac:dyDescent="0.2">
      <c r="B216" s="94" t="s">
        <v>143</v>
      </c>
      <c r="C216" s="20"/>
      <c r="D216" s="20"/>
      <c r="E216" s="20"/>
      <c r="F216" s="21"/>
      <c r="G216" s="21"/>
      <c r="H216" s="116"/>
    </row>
    <row r="217" spans="2:10" ht="18.75" customHeight="1" x14ac:dyDescent="0.2">
      <c r="B217" s="88" t="s">
        <v>201</v>
      </c>
      <c r="C217" s="20"/>
      <c r="D217" s="20"/>
      <c r="E217" s="20"/>
      <c r="F217" s="21"/>
      <c r="G217" s="21"/>
      <c r="H217" s="123">
        <v>162049</v>
      </c>
      <c r="I217" s="54"/>
    </row>
    <row r="218" spans="2:10" ht="18" customHeight="1" x14ac:dyDescent="0.2">
      <c r="B218" s="90" t="s">
        <v>206</v>
      </c>
      <c r="C218" s="20"/>
      <c r="D218" s="20"/>
      <c r="E218" s="20"/>
      <c r="F218" s="21"/>
      <c r="G218" s="21"/>
      <c r="H218" s="109">
        <f>10000+78812</f>
        <v>88812</v>
      </c>
    </row>
    <row r="219" spans="2:10" ht="18" customHeight="1" x14ac:dyDescent="0.2">
      <c r="B219" s="88" t="s">
        <v>201</v>
      </c>
      <c r="C219" s="20"/>
      <c r="D219" s="20"/>
      <c r="E219" s="20"/>
      <c r="F219" s="21"/>
      <c r="G219" s="21"/>
      <c r="H219" s="123">
        <v>78812</v>
      </c>
    </row>
    <row r="220" spans="2:10" ht="18" customHeight="1" x14ac:dyDescent="0.2">
      <c r="B220" s="106" t="s">
        <v>14</v>
      </c>
      <c r="C220" s="45">
        <f>C224</f>
        <v>153900</v>
      </c>
      <c r="D220" s="45">
        <f>D224</f>
        <v>56901</v>
      </c>
      <c r="E220" s="46"/>
      <c r="F220" s="46"/>
      <c r="G220" s="46"/>
      <c r="H220" s="44">
        <f>H223+H224</f>
        <v>206998</v>
      </c>
    </row>
    <row r="221" spans="2:10" ht="0.75" customHeight="1" x14ac:dyDescent="0.2">
      <c r="B221" s="89" t="s">
        <v>114</v>
      </c>
      <c r="C221" s="25"/>
      <c r="D221" s="25"/>
      <c r="E221" s="26"/>
      <c r="F221" s="26"/>
      <c r="G221" s="26"/>
      <c r="H221" s="109"/>
    </row>
    <row r="222" spans="2:10" ht="16.5" hidden="1" customHeight="1" x14ac:dyDescent="0.2">
      <c r="B222" s="94" t="s">
        <v>146</v>
      </c>
      <c r="C222" s="25"/>
      <c r="D222" s="25"/>
      <c r="E222" s="26"/>
      <c r="F222" s="26"/>
      <c r="G222" s="26"/>
      <c r="H222" s="116"/>
    </row>
    <row r="223" spans="2:10" ht="18" customHeight="1" x14ac:dyDescent="0.2">
      <c r="B223" s="89" t="s">
        <v>114</v>
      </c>
      <c r="C223" s="25"/>
      <c r="D223" s="25"/>
      <c r="E223" s="26"/>
      <c r="F223" s="26"/>
      <c r="G223" s="26"/>
      <c r="H223" s="109">
        <f>100000</f>
        <v>100000</v>
      </c>
      <c r="J223" s="54"/>
    </row>
    <row r="224" spans="2:10" ht="18.75" customHeight="1" x14ac:dyDescent="0.2">
      <c r="B224" s="89" t="s">
        <v>39</v>
      </c>
      <c r="C224" s="20">
        <v>153900</v>
      </c>
      <c r="D224" s="20">
        <v>56901</v>
      </c>
      <c r="E224" s="20"/>
      <c r="F224" s="21"/>
      <c r="G224" s="21"/>
      <c r="H224" s="109">
        <f>90000+220+8600+8178</f>
        <v>106998</v>
      </c>
    </row>
    <row r="225" spans="2:10" ht="18.75" hidden="1" x14ac:dyDescent="0.2">
      <c r="B225" s="94" t="s">
        <v>41</v>
      </c>
      <c r="C225" s="20"/>
      <c r="D225" s="20"/>
      <c r="E225" s="20"/>
      <c r="F225" s="21"/>
      <c r="G225" s="21"/>
      <c r="H225" s="116"/>
    </row>
    <row r="226" spans="2:10" ht="18.75" hidden="1" x14ac:dyDescent="0.2">
      <c r="B226" s="94" t="s">
        <v>102</v>
      </c>
      <c r="C226" s="20"/>
      <c r="D226" s="20"/>
      <c r="E226" s="20"/>
      <c r="F226" s="21"/>
      <c r="G226" s="21"/>
      <c r="H226" s="116"/>
    </row>
    <row r="227" spans="2:10" ht="18.75" hidden="1" x14ac:dyDescent="0.2">
      <c r="B227" s="94" t="s">
        <v>75</v>
      </c>
      <c r="C227" s="20"/>
      <c r="D227" s="20"/>
      <c r="E227" s="20"/>
      <c r="F227" s="21"/>
      <c r="G227" s="21"/>
      <c r="H227" s="116"/>
    </row>
    <row r="228" spans="2:10" ht="18.75" hidden="1" x14ac:dyDescent="0.2">
      <c r="B228" s="94" t="s">
        <v>144</v>
      </c>
      <c r="C228" s="20"/>
      <c r="D228" s="20"/>
      <c r="E228" s="20"/>
      <c r="F228" s="21"/>
      <c r="G228" s="21"/>
      <c r="H228" s="116"/>
    </row>
    <row r="229" spans="2:10" ht="18.75" hidden="1" x14ac:dyDescent="0.2">
      <c r="B229" s="94" t="s">
        <v>145</v>
      </c>
      <c r="C229" s="20"/>
      <c r="D229" s="20"/>
      <c r="E229" s="20"/>
      <c r="F229" s="21"/>
      <c r="G229" s="21"/>
      <c r="H229" s="116"/>
    </row>
    <row r="230" spans="2:10" ht="18.75" hidden="1" x14ac:dyDescent="0.2">
      <c r="B230" s="94" t="s">
        <v>176</v>
      </c>
      <c r="C230" s="20"/>
      <c r="D230" s="20"/>
      <c r="E230" s="20"/>
      <c r="F230" s="21"/>
      <c r="G230" s="21"/>
      <c r="H230" s="116"/>
    </row>
    <row r="231" spans="2:10" ht="17.25" customHeight="1" x14ac:dyDescent="0.2">
      <c r="B231" s="88" t="s">
        <v>201</v>
      </c>
      <c r="C231" s="20"/>
      <c r="D231" s="20"/>
      <c r="E231" s="20"/>
      <c r="F231" s="21"/>
      <c r="G231" s="21"/>
      <c r="H231" s="123">
        <v>8178</v>
      </c>
    </row>
    <row r="232" spans="2:10" ht="18" customHeight="1" x14ac:dyDescent="0.2">
      <c r="B232" s="106" t="s">
        <v>15</v>
      </c>
      <c r="C232" s="44">
        <f>SUM(C233:C247)</f>
        <v>324125</v>
      </c>
      <c r="D232" s="44">
        <f>SUM(D233:D247)</f>
        <v>309106</v>
      </c>
      <c r="E232" s="44">
        <f>SUM(E233:E247)</f>
        <v>0</v>
      </c>
      <c r="F232" s="44">
        <f>SUM(F233:F247)</f>
        <v>0</v>
      </c>
      <c r="G232" s="44"/>
      <c r="H232" s="44">
        <f>H233+H239+H250+H251</f>
        <v>912801</v>
      </c>
    </row>
    <row r="233" spans="2:10" ht="18" customHeight="1" x14ac:dyDescent="0.2">
      <c r="B233" s="89" t="s">
        <v>29</v>
      </c>
      <c r="C233" s="20">
        <v>270000</v>
      </c>
      <c r="D233" s="20">
        <v>255728</v>
      </c>
      <c r="E233" s="20"/>
      <c r="F233" s="21"/>
      <c r="G233" s="21"/>
      <c r="H233" s="109">
        <f>855170</f>
        <v>855170</v>
      </c>
      <c r="J233" s="54"/>
    </row>
    <row r="234" spans="2:10" ht="7.5" hidden="1" customHeight="1" x14ac:dyDescent="0.2">
      <c r="B234" s="84" t="s">
        <v>41</v>
      </c>
      <c r="C234" s="20"/>
      <c r="D234" s="20"/>
      <c r="E234" s="20"/>
      <c r="F234" s="21"/>
      <c r="G234" s="21"/>
      <c r="H234" s="116"/>
    </row>
    <row r="235" spans="2:10" ht="18.75" hidden="1" x14ac:dyDescent="0.2">
      <c r="B235" s="84" t="s">
        <v>54</v>
      </c>
      <c r="C235" s="20"/>
      <c r="D235" s="20"/>
      <c r="E235" s="20"/>
      <c r="F235" s="21"/>
      <c r="G235" s="21"/>
      <c r="H235" s="116"/>
    </row>
    <row r="236" spans="2:10" ht="18.75" hidden="1" x14ac:dyDescent="0.2">
      <c r="B236" s="84" t="s">
        <v>52</v>
      </c>
      <c r="C236" s="20"/>
      <c r="D236" s="20"/>
      <c r="E236" s="20"/>
      <c r="F236" s="21"/>
      <c r="G236" s="21"/>
      <c r="H236" s="116"/>
    </row>
    <row r="237" spans="2:10" ht="18.75" hidden="1" x14ac:dyDescent="0.2">
      <c r="B237" s="84" t="s">
        <v>55</v>
      </c>
      <c r="C237" s="20"/>
      <c r="D237" s="20"/>
      <c r="E237" s="20"/>
      <c r="F237" s="21"/>
      <c r="G237" s="21"/>
      <c r="H237" s="116"/>
    </row>
    <row r="238" spans="2:10" ht="18.75" hidden="1" x14ac:dyDescent="0.2">
      <c r="B238" s="84" t="s">
        <v>56</v>
      </c>
      <c r="C238" s="20"/>
      <c r="D238" s="20"/>
      <c r="E238" s="20"/>
      <c r="F238" s="21"/>
      <c r="G238" s="21"/>
      <c r="H238" s="116"/>
    </row>
    <row r="239" spans="2:10" ht="18" customHeight="1" x14ac:dyDescent="0.2">
      <c r="B239" s="89" t="s">
        <v>211</v>
      </c>
      <c r="C239" s="20">
        <v>54125</v>
      </c>
      <c r="D239" s="20">
        <v>53378</v>
      </c>
      <c r="E239" s="20"/>
      <c r="F239" s="21"/>
      <c r="G239" s="21"/>
      <c r="H239" s="109">
        <f>28500</f>
        <v>28500</v>
      </c>
    </row>
    <row r="240" spans="2:10" ht="18.75" hidden="1" x14ac:dyDescent="0.2">
      <c r="B240" s="84" t="s">
        <v>41</v>
      </c>
      <c r="C240" s="20"/>
      <c r="D240" s="20"/>
      <c r="E240" s="20"/>
      <c r="F240" s="21"/>
      <c r="G240" s="21"/>
      <c r="H240" s="116"/>
    </row>
    <row r="241" spans="2:10" ht="18.75" hidden="1" x14ac:dyDescent="0.2">
      <c r="B241" s="84" t="s">
        <v>76</v>
      </c>
      <c r="C241" s="20"/>
      <c r="D241" s="20"/>
      <c r="E241" s="20"/>
      <c r="F241" s="21"/>
      <c r="G241" s="21"/>
      <c r="H241" s="116"/>
    </row>
    <row r="242" spans="2:10" ht="18.75" hidden="1" x14ac:dyDescent="0.2">
      <c r="B242" s="84" t="s">
        <v>77</v>
      </c>
      <c r="C242" s="20"/>
      <c r="D242" s="20"/>
      <c r="E242" s="20"/>
      <c r="F242" s="21"/>
      <c r="G242" s="21"/>
      <c r="H242" s="116"/>
    </row>
    <row r="243" spans="2:10" ht="18.75" hidden="1" x14ac:dyDescent="0.2">
      <c r="B243" s="84" t="s">
        <v>78</v>
      </c>
      <c r="C243" s="20"/>
      <c r="D243" s="20"/>
      <c r="E243" s="20"/>
      <c r="F243" s="21"/>
      <c r="G243" s="21"/>
      <c r="H243" s="116"/>
    </row>
    <row r="244" spans="2:10" ht="18.75" hidden="1" x14ac:dyDescent="0.2">
      <c r="B244" s="84" t="s">
        <v>101</v>
      </c>
      <c r="C244" s="20"/>
      <c r="D244" s="20"/>
      <c r="E244" s="20"/>
      <c r="F244" s="21"/>
      <c r="G244" s="21"/>
      <c r="H244" s="116"/>
    </row>
    <row r="245" spans="2:10" ht="18.75" hidden="1" x14ac:dyDescent="0.2">
      <c r="B245" s="94" t="s">
        <v>201</v>
      </c>
      <c r="C245" s="20"/>
      <c r="D245" s="20"/>
      <c r="E245" s="20"/>
      <c r="F245" s="21"/>
      <c r="G245" s="21"/>
      <c r="H245" s="117"/>
    </row>
    <row r="246" spans="2:10" ht="18.75" hidden="1" x14ac:dyDescent="0.2">
      <c r="B246" s="84" t="s">
        <v>41</v>
      </c>
      <c r="C246" s="20"/>
      <c r="D246" s="20"/>
      <c r="E246" s="20"/>
      <c r="F246" s="21"/>
      <c r="G246" s="21"/>
      <c r="H246" s="116"/>
    </row>
    <row r="247" spans="2:10" ht="18.75" hidden="1" x14ac:dyDescent="0.2">
      <c r="B247" s="84" t="s">
        <v>103</v>
      </c>
      <c r="C247" s="20"/>
      <c r="D247" s="20"/>
      <c r="E247" s="20"/>
      <c r="F247" s="21"/>
      <c r="G247" s="21"/>
      <c r="H247" s="116"/>
    </row>
    <row r="248" spans="2:10" ht="18.75" hidden="1" x14ac:dyDescent="0.2">
      <c r="B248" s="84" t="s">
        <v>41</v>
      </c>
      <c r="C248" s="20"/>
      <c r="D248" s="20"/>
      <c r="E248" s="20"/>
      <c r="F248" s="21"/>
      <c r="G248" s="21"/>
      <c r="H248" s="116"/>
    </row>
    <row r="249" spans="2:10" ht="18.75" hidden="1" x14ac:dyDescent="0.2">
      <c r="B249" s="84" t="s">
        <v>165</v>
      </c>
      <c r="C249" s="20"/>
      <c r="D249" s="20"/>
      <c r="E249" s="20"/>
      <c r="F249" s="21"/>
      <c r="G249" s="21"/>
      <c r="H249" s="116"/>
    </row>
    <row r="250" spans="2:10" ht="19.5" x14ac:dyDescent="0.2">
      <c r="B250" s="83" t="s">
        <v>254</v>
      </c>
      <c r="C250" s="20"/>
      <c r="D250" s="20"/>
      <c r="E250" s="20"/>
      <c r="F250" s="21"/>
      <c r="G250" s="21"/>
      <c r="H250" s="109">
        <v>24131</v>
      </c>
    </row>
    <row r="251" spans="2:10" ht="18" customHeight="1" x14ac:dyDescent="0.2">
      <c r="B251" s="83" t="s">
        <v>219</v>
      </c>
      <c r="C251" s="20"/>
      <c r="D251" s="20"/>
      <c r="E251" s="20"/>
      <c r="F251" s="21"/>
      <c r="G251" s="21"/>
      <c r="H251" s="109">
        <v>5000</v>
      </c>
    </row>
    <row r="252" spans="2:10" ht="18" customHeight="1" x14ac:dyDescent="0.2">
      <c r="B252" s="106" t="s">
        <v>27</v>
      </c>
      <c r="C252" s="44">
        <f>SUM(C253:C309)</f>
        <v>7185116</v>
      </c>
      <c r="D252" s="44">
        <f>SUM(D253:D309)</f>
        <v>5305506</v>
      </c>
      <c r="E252" s="44">
        <f>SUM(E253:E309)</f>
        <v>0</v>
      </c>
      <c r="F252" s="44">
        <f>SUM(F253:F309)</f>
        <v>0</v>
      </c>
      <c r="G252" s="44"/>
      <c r="H252" s="44">
        <f>H253+H257+H263+H270+H278+H289+H295+H301+H309</f>
        <v>22323133</v>
      </c>
    </row>
    <row r="253" spans="2:10" ht="18" customHeight="1" x14ac:dyDescent="0.2">
      <c r="B253" s="89" t="s">
        <v>202</v>
      </c>
      <c r="C253" s="20">
        <v>356254</v>
      </c>
      <c r="D253" s="20">
        <v>205381</v>
      </c>
      <c r="E253" s="20"/>
      <c r="F253" s="21"/>
      <c r="G253" s="21"/>
      <c r="H253" s="119">
        <v>30000</v>
      </c>
      <c r="J253" s="54"/>
    </row>
    <row r="254" spans="2:10" ht="0.75" hidden="1" customHeight="1" x14ac:dyDescent="0.2">
      <c r="B254" s="94" t="s">
        <v>41</v>
      </c>
      <c r="C254" s="20"/>
      <c r="D254" s="20"/>
      <c r="E254" s="20"/>
      <c r="F254" s="21"/>
      <c r="G254" s="21"/>
      <c r="H254" s="119"/>
    </row>
    <row r="255" spans="2:10" ht="18.75" hidden="1" x14ac:dyDescent="0.2">
      <c r="B255" s="94" t="s">
        <v>61</v>
      </c>
      <c r="C255" s="20"/>
      <c r="D255" s="20"/>
      <c r="E255" s="20"/>
      <c r="F255" s="21"/>
      <c r="G255" s="21"/>
      <c r="H255" s="119"/>
    </row>
    <row r="256" spans="2:10" ht="18.75" hidden="1" x14ac:dyDescent="0.2">
      <c r="B256" s="94" t="s">
        <v>147</v>
      </c>
      <c r="C256" s="20"/>
      <c r="D256" s="20"/>
      <c r="E256" s="20"/>
      <c r="F256" s="21"/>
      <c r="G256" s="21"/>
      <c r="H256" s="119"/>
    </row>
    <row r="257" spans="2:8" ht="18" customHeight="1" x14ac:dyDescent="0.2">
      <c r="B257" s="89" t="s">
        <v>247</v>
      </c>
      <c r="C257" s="20">
        <v>1026406</v>
      </c>
      <c r="D257" s="20">
        <v>956397</v>
      </c>
      <c r="E257" s="20"/>
      <c r="F257" s="21"/>
      <c r="G257" s="21"/>
      <c r="H257" s="119">
        <f>1000000+7000+1376639</f>
        <v>2383639</v>
      </c>
    </row>
    <row r="258" spans="2:8" ht="18.75" hidden="1" x14ac:dyDescent="0.2">
      <c r="B258" s="94" t="s">
        <v>41</v>
      </c>
      <c r="C258" s="20"/>
      <c r="D258" s="20"/>
      <c r="E258" s="20"/>
      <c r="F258" s="21"/>
      <c r="G258" s="21"/>
      <c r="H258" s="119"/>
    </row>
    <row r="259" spans="2:8" ht="18.75" hidden="1" x14ac:dyDescent="0.2">
      <c r="B259" s="94" t="s">
        <v>62</v>
      </c>
      <c r="C259" s="20"/>
      <c r="D259" s="20"/>
      <c r="E259" s="20"/>
      <c r="F259" s="21"/>
      <c r="G259" s="21"/>
      <c r="H259" s="119"/>
    </row>
    <row r="260" spans="2:8" ht="18.75" hidden="1" x14ac:dyDescent="0.2">
      <c r="B260" s="94" t="s">
        <v>148</v>
      </c>
      <c r="C260" s="20"/>
      <c r="D260" s="20"/>
      <c r="E260" s="20"/>
      <c r="F260" s="21"/>
      <c r="G260" s="21"/>
      <c r="H260" s="119"/>
    </row>
    <row r="261" spans="2:8" ht="18.75" hidden="1" x14ac:dyDescent="0.2">
      <c r="B261" s="94" t="s">
        <v>149</v>
      </c>
      <c r="C261" s="20"/>
      <c r="D261" s="20"/>
      <c r="E261" s="20"/>
      <c r="F261" s="21"/>
      <c r="G261" s="21"/>
      <c r="H261" s="119"/>
    </row>
    <row r="262" spans="2:8" ht="18" customHeight="1" x14ac:dyDescent="0.2">
      <c r="B262" s="88" t="s">
        <v>238</v>
      </c>
      <c r="C262" s="20"/>
      <c r="D262" s="20"/>
      <c r="E262" s="20"/>
      <c r="F262" s="21"/>
      <c r="G262" s="21"/>
      <c r="H262" s="132">
        <v>1376639</v>
      </c>
    </row>
    <row r="263" spans="2:8" ht="18" customHeight="1" x14ac:dyDescent="0.2">
      <c r="B263" s="89" t="s">
        <v>248</v>
      </c>
      <c r="C263" s="20">
        <v>453000</v>
      </c>
      <c r="D263" s="20">
        <v>430967</v>
      </c>
      <c r="E263" s="20"/>
      <c r="F263" s="21"/>
      <c r="G263" s="21"/>
      <c r="H263" s="119">
        <f>367121+500000+367+168000</f>
        <v>1035488</v>
      </c>
    </row>
    <row r="264" spans="2:8" ht="18.75" hidden="1" x14ac:dyDescent="0.2">
      <c r="B264" s="84" t="s">
        <v>41</v>
      </c>
      <c r="C264" s="20"/>
      <c r="D264" s="20"/>
      <c r="E264" s="20"/>
      <c r="F264" s="21"/>
      <c r="G264" s="21"/>
      <c r="H264" s="119"/>
    </row>
    <row r="265" spans="2:8" ht="18.75" hidden="1" x14ac:dyDescent="0.2">
      <c r="B265" s="84" t="s">
        <v>79</v>
      </c>
      <c r="C265" s="20"/>
      <c r="D265" s="20"/>
      <c r="E265" s="20"/>
      <c r="F265" s="21"/>
      <c r="G265" s="21"/>
      <c r="H265" s="119"/>
    </row>
    <row r="266" spans="2:8" ht="18.75" hidden="1" x14ac:dyDescent="0.2">
      <c r="B266" s="84" t="s">
        <v>80</v>
      </c>
      <c r="C266" s="20"/>
      <c r="D266" s="20"/>
      <c r="E266" s="20"/>
      <c r="F266" s="21"/>
      <c r="G266" s="21"/>
      <c r="H266" s="119"/>
    </row>
    <row r="267" spans="2:8" ht="18.75" hidden="1" x14ac:dyDescent="0.2">
      <c r="B267" s="84" t="s">
        <v>81</v>
      </c>
      <c r="C267" s="20"/>
      <c r="D267" s="20"/>
      <c r="E267" s="20"/>
      <c r="F267" s="21"/>
      <c r="G267" s="21"/>
      <c r="H267" s="119"/>
    </row>
    <row r="268" spans="2:8" ht="18.75" hidden="1" x14ac:dyDescent="0.2">
      <c r="B268" s="84" t="s">
        <v>63</v>
      </c>
      <c r="C268" s="20"/>
      <c r="D268" s="20"/>
      <c r="E268" s="20"/>
      <c r="F268" s="21"/>
      <c r="G268" s="21"/>
      <c r="H268" s="119"/>
    </row>
    <row r="269" spans="2:8" ht="18" customHeight="1" x14ac:dyDescent="0.2">
      <c r="B269" s="88" t="s">
        <v>235</v>
      </c>
      <c r="C269" s="20"/>
      <c r="D269" s="20"/>
      <c r="E269" s="20"/>
      <c r="F269" s="21"/>
      <c r="G269" s="21"/>
      <c r="H269" s="132">
        <v>168000</v>
      </c>
    </row>
    <row r="270" spans="2:8" ht="18.75" customHeight="1" x14ac:dyDescent="0.2">
      <c r="B270" s="89" t="s">
        <v>245</v>
      </c>
      <c r="C270" s="20">
        <v>1362257</v>
      </c>
      <c r="D270" s="20">
        <v>1322831</v>
      </c>
      <c r="E270" s="20"/>
      <c r="F270" s="21"/>
      <c r="G270" s="21"/>
      <c r="H270" s="119">
        <f>4150000+1202523</f>
        <v>5352523</v>
      </c>
    </row>
    <row r="271" spans="2:8" ht="0.75" hidden="1" customHeight="1" x14ac:dyDescent="0.2">
      <c r="B271" s="94" t="s">
        <v>41</v>
      </c>
      <c r="C271" s="20"/>
      <c r="D271" s="20"/>
      <c r="E271" s="20"/>
      <c r="F271" s="21"/>
      <c r="G271" s="21"/>
      <c r="H271" s="119"/>
    </row>
    <row r="272" spans="2:8" ht="18.75" hidden="1" x14ac:dyDescent="0.2">
      <c r="B272" s="94" t="s">
        <v>168</v>
      </c>
      <c r="C272" s="20"/>
      <c r="D272" s="20"/>
      <c r="E272" s="20"/>
      <c r="F272" s="21"/>
      <c r="G272" s="21"/>
      <c r="H272" s="119"/>
    </row>
    <row r="273" spans="2:8" ht="18.75" hidden="1" x14ac:dyDescent="0.2">
      <c r="B273" s="94" t="s">
        <v>167</v>
      </c>
      <c r="C273" s="20"/>
      <c r="D273" s="20"/>
      <c r="E273" s="20"/>
      <c r="F273" s="21"/>
      <c r="G273" s="21"/>
      <c r="H273" s="119"/>
    </row>
    <row r="274" spans="2:8" ht="18.75" hidden="1" x14ac:dyDescent="0.2">
      <c r="B274" s="94" t="s">
        <v>148</v>
      </c>
      <c r="C274" s="20"/>
      <c r="D274" s="20"/>
      <c r="E274" s="20"/>
      <c r="F274" s="21"/>
      <c r="G274" s="21"/>
      <c r="H274" s="119"/>
    </row>
    <row r="275" spans="2:8" ht="18.75" hidden="1" x14ac:dyDescent="0.2">
      <c r="B275" s="94" t="s">
        <v>145</v>
      </c>
      <c r="C275" s="20"/>
      <c r="D275" s="20"/>
      <c r="E275" s="20"/>
      <c r="F275" s="21"/>
      <c r="G275" s="21"/>
      <c r="H275" s="119"/>
    </row>
    <row r="276" spans="2:8" ht="18.75" hidden="1" x14ac:dyDescent="0.2">
      <c r="B276" s="94" t="s">
        <v>162</v>
      </c>
      <c r="C276" s="20"/>
      <c r="D276" s="20"/>
      <c r="E276" s="20"/>
      <c r="F276" s="21"/>
      <c r="G276" s="21"/>
      <c r="H276" s="119"/>
    </row>
    <row r="277" spans="2:8" ht="18" customHeight="1" x14ac:dyDescent="0.2">
      <c r="B277" s="88" t="s">
        <v>235</v>
      </c>
      <c r="C277" s="20"/>
      <c r="D277" s="20"/>
      <c r="E277" s="20"/>
      <c r="F277" s="21"/>
      <c r="G277" s="21"/>
      <c r="H277" s="132">
        <v>1202523</v>
      </c>
    </row>
    <row r="278" spans="2:8" ht="18" customHeight="1" x14ac:dyDescent="0.2">
      <c r="B278" s="89" t="s">
        <v>226</v>
      </c>
      <c r="C278" s="20">
        <v>1030770</v>
      </c>
      <c r="D278" s="20">
        <v>730561</v>
      </c>
      <c r="E278" s="20"/>
      <c r="F278" s="21"/>
      <c r="G278" s="21"/>
      <c r="H278" s="121">
        <f>1404034+30000+5000+130000+1300000+60000+1318564</f>
        <v>4247598</v>
      </c>
    </row>
    <row r="279" spans="2:8" ht="18.75" hidden="1" x14ac:dyDescent="0.2">
      <c r="B279" s="84" t="s">
        <v>41</v>
      </c>
      <c r="C279" s="20"/>
      <c r="D279" s="20"/>
      <c r="E279" s="20"/>
      <c r="F279" s="21"/>
      <c r="G279" s="21"/>
      <c r="H279" s="119"/>
    </row>
    <row r="280" spans="2:8" ht="18.75" hidden="1" x14ac:dyDescent="0.2">
      <c r="B280" s="84" t="s">
        <v>174</v>
      </c>
      <c r="C280" s="20"/>
      <c r="D280" s="20"/>
      <c r="E280" s="20"/>
      <c r="F280" s="21"/>
      <c r="G280" s="21"/>
      <c r="H280" s="119"/>
    </row>
    <row r="281" spans="2:8" ht="18.75" hidden="1" x14ac:dyDescent="0.2">
      <c r="B281" s="84" t="s">
        <v>115</v>
      </c>
      <c r="C281" s="20"/>
      <c r="D281" s="20"/>
      <c r="E281" s="20"/>
      <c r="F281" s="21"/>
      <c r="G281" s="21"/>
      <c r="H281" s="119"/>
    </row>
    <row r="282" spans="2:8" ht="18.75" hidden="1" x14ac:dyDescent="0.2">
      <c r="B282" s="84" t="s">
        <v>116</v>
      </c>
      <c r="C282" s="20"/>
      <c r="D282" s="20"/>
      <c r="E282" s="20"/>
      <c r="F282" s="21"/>
      <c r="G282" s="21"/>
      <c r="H282" s="119"/>
    </row>
    <row r="283" spans="2:8" ht="18.75" hidden="1" x14ac:dyDescent="0.2">
      <c r="B283" s="84" t="s">
        <v>173</v>
      </c>
      <c r="C283" s="20"/>
      <c r="D283" s="20"/>
      <c r="E283" s="20"/>
      <c r="F283" s="21"/>
      <c r="G283" s="21"/>
      <c r="H283" s="119"/>
    </row>
    <row r="284" spans="2:8" ht="18.75" hidden="1" x14ac:dyDescent="0.2">
      <c r="B284" s="94" t="s">
        <v>147</v>
      </c>
      <c r="C284" s="20"/>
      <c r="D284" s="20"/>
      <c r="E284" s="20"/>
      <c r="F284" s="21"/>
      <c r="G284" s="21"/>
      <c r="H284" s="119"/>
    </row>
    <row r="285" spans="2:8" ht="18.75" hidden="1" x14ac:dyDescent="0.2">
      <c r="B285" s="94" t="s">
        <v>166</v>
      </c>
      <c r="C285" s="20"/>
      <c r="D285" s="20"/>
      <c r="E285" s="20"/>
      <c r="F285" s="21"/>
      <c r="G285" s="21"/>
      <c r="H285" s="119"/>
    </row>
    <row r="286" spans="2:8" ht="18.75" hidden="1" x14ac:dyDescent="0.2">
      <c r="B286" s="94" t="s">
        <v>150</v>
      </c>
      <c r="C286" s="20"/>
      <c r="D286" s="20"/>
      <c r="E286" s="20"/>
      <c r="F286" s="21"/>
      <c r="G286" s="21"/>
      <c r="H286" s="119"/>
    </row>
    <row r="287" spans="2:8" ht="18.75" hidden="1" x14ac:dyDescent="0.2">
      <c r="B287" s="94" t="s">
        <v>178</v>
      </c>
      <c r="C287" s="20"/>
      <c r="D287" s="20"/>
      <c r="E287" s="20"/>
      <c r="F287" s="21"/>
      <c r="G287" s="21"/>
      <c r="H287" s="119"/>
    </row>
    <row r="288" spans="2:8" ht="18" customHeight="1" x14ac:dyDescent="0.2">
      <c r="B288" s="88" t="s">
        <v>235</v>
      </c>
      <c r="C288" s="20"/>
      <c r="D288" s="20"/>
      <c r="E288" s="20"/>
      <c r="F288" s="21"/>
      <c r="G288" s="21"/>
      <c r="H288" s="132">
        <v>1318564</v>
      </c>
    </row>
    <row r="289" spans="2:8" ht="18" customHeight="1" x14ac:dyDescent="0.2">
      <c r="B289" s="89" t="s">
        <v>212</v>
      </c>
      <c r="C289" s="20">
        <v>24700</v>
      </c>
      <c r="D289" s="20">
        <v>18354</v>
      </c>
      <c r="E289" s="20"/>
      <c r="F289" s="21"/>
      <c r="G289" s="21"/>
      <c r="H289" s="119">
        <v>120000</v>
      </c>
    </row>
    <row r="290" spans="2:8" ht="18.75" hidden="1" x14ac:dyDescent="0.2">
      <c r="B290" s="84" t="s">
        <v>41</v>
      </c>
      <c r="C290" s="20"/>
      <c r="D290" s="20"/>
      <c r="E290" s="20"/>
      <c r="F290" s="21"/>
      <c r="G290" s="21"/>
      <c r="H290" s="119"/>
    </row>
    <row r="291" spans="2:8" ht="18.75" hidden="1" x14ac:dyDescent="0.2">
      <c r="B291" s="84" t="s">
        <v>82</v>
      </c>
      <c r="C291" s="20"/>
      <c r="D291" s="20"/>
      <c r="E291" s="20"/>
      <c r="F291" s="21"/>
      <c r="G291" s="21"/>
      <c r="H291" s="119"/>
    </row>
    <row r="292" spans="2:8" ht="18.75" hidden="1" x14ac:dyDescent="0.2">
      <c r="B292" s="84" t="s">
        <v>83</v>
      </c>
      <c r="C292" s="20"/>
      <c r="D292" s="20"/>
      <c r="E292" s="20"/>
      <c r="F292" s="21"/>
      <c r="G292" s="21"/>
      <c r="H292" s="119"/>
    </row>
    <row r="293" spans="2:8" ht="13.5" hidden="1" customHeight="1" x14ac:dyDescent="0.2">
      <c r="B293" s="84" t="s">
        <v>84</v>
      </c>
      <c r="C293" s="20"/>
      <c r="D293" s="20"/>
      <c r="E293" s="20"/>
      <c r="F293" s="21"/>
      <c r="G293" s="21"/>
      <c r="H293" s="119"/>
    </row>
    <row r="294" spans="2:8" ht="14.25" hidden="1" customHeight="1" x14ac:dyDescent="0.2">
      <c r="B294" s="84" t="s">
        <v>73</v>
      </c>
      <c r="C294" s="20"/>
      <c r="D294" s="20"/>
      <c r="E294" s="20"/>
      <c r="F294" s="21"/>
      <c r="G294" s="21"/>
      <c r="H294" s="119"/>
    </row>
    <row r="295" spans="2:8" ht="18.75" customHeight="1" x14ac:dyDescent="0.2">
      <c r="B295" s="89" t="s">
        <v>225</v>
      </c>
      <c r="C295" s="20">
        <v>158933</v>
      </c>
      <c r="D295" s="20">
        <v>70423</v>
      </c>
      <c r="E295" s="20"/>
      <c r="F295" s="21"/>
      <c r="G295" s="21"/>
      <c r="H295" s="119">
        <f>900891+10000</f>
        <v>910891</v>
      </c>
    </row>
    <row r="296" spans="2:8" ht="0.75" hidden="1" customHeight="1" x14ac:dyDescent="0.2">
      <c r="B296" s="84" t="s">
        <v>41</v>
      </c>
      <c r="C296" s="20"/>
      <c r="D296" s="20"/>
      <c r="E296" s="20"/>
      <c r="F296" s="21"/>
      <c r="G296" s="21"/>
      <c r="H296" s="116"/>
    </row>
    <row r="297" spans="2:8" ht="18.75" hidden="1" x14ac:dyDescent="0.2">
      <c r="B297" s="84" t="s">
        <v>85</v>
      </c>
      <c r="C297" s="20"/>
      <c r="D297" s="20"/>
      <c r="E297" s="20"/>
      <c r="F297" s="21"/>
      <c r="G297" s="21"/>
      <c r="H297" s="116"/>
    </row>
    <row r="298" spans="2:8" ht="18.75" hidden="1" x14ac:dyDescent="0.2">
      <c r="B298" s="84" t="s">
        <v>132</v>
      </c>
      <c r="C298" s="20"/>
      <c r="D298" s="20"/>
      <c r="E298" s="20"/>
      <c r="F298" s="21"/>
      <c r="G298" s="21"/>
      <c r="H298" s="116"/>
    </row>
    <row r="299" spans="2:8" ht="18.75" hidden="1" x14ac:dyDescent="0.2">
      <c r="B299" s="84" t="s">
        <v>86</v>
      </c>
      <c r="C299" s="20"/>
      <c r="D299" s="20"/>
      <c r="E299" s="20"/>
      <c r="F299" s="21"/>
      <c r="G299" s="21"/>
      <c r="H299" s="116"/>
    </row>
    <row r="300" spans="2:8" ht="18.75" hidden="1" x14ac:dyDescent="0.2">
      <c r="B300" s="84" t="s">
        <v>133</v>
      </c>
      <c r="C300" s="20"/>
      <c r="D300" s="20"/>
      <c r="E300" s="20"/>
      <c r="F300" s="21"/>
      <c r="G300" s="21"/>
      <c r="H300" s="116"/>
    </row>
    <row r="301" spans="2:8" ht="18.75" customHeight="1" x14ac:dyDescent="0.2">
      <c r="B301" s="89" t="s">
        <v>229</v>
      </c>
      <c r="C301" s="20">
        <v>2182320</v>
      </c>
      <c r="D301" s="20">
        <v>1564048</v>
      </c>
      <c r="E301" s="20"/>
      <c r="F301" s="21"/>
      <c r="G301" s="21"/>
      <c r="H301" s="109">
        <f>991000+4795744</f>
        <v>5786744</v>
      </c>
    </row>
    <row r="302" spans="2:8" ht="18.75" hidden="1" x14ac:dyDescent="0.2">
      <c r="B302" s="84" t="s">
        <v>41</v>
      </c>
      <c r="C302" s="20"/>
      <c r="D302" s="20"/>
      <c r="E302" s="20"/>
      <c r="F302" s="21"/>
      <c r="G302" s="21"/>
      <c r="H302" s="116"/>
    </row>
    <row r="303" spans="2:8" ht="18.75" hidden="1" x14ac:dyDescent="0.2">
      <c r="B303" s="84" t="s">
        <v>87</v>
      </c>
      <c r="C303" s="20"/>
      <c r="D303" s="20"/>
      <c r="E303" s="20"/>
      <c r="F303" s="21"/>
      <c r="G303" s="21"/>
      <c r="H303" s="116"/>
    </row>
    <row r="304" spans="2:8" ht="18.75" hidden="1" x14ac:dyDescent="0.2">
      <c r="B304" s="84" t="s">
        <v>131</v>
      </c>
      <c r="C304" s="20"/>
      <c r="D304" s="20"/>
      <c r="E304" s="20"/>
      <c r="F304" s="21"/>
      <c r="G304" s="21"/>
      <c r="H304" s="116"/>
    </row>
    <row r="305" spans="2:10" ht="18.75" hidden="1" x14ac:dyDescent="0.2">
      <c r="B305" s="84" t="s">
        <v>94</v>
      </c>
      <c r="C305" s="20"/>
      <c r="D305" s="20"/>
      <c r="E305" s="20"/>
      <c r="F305" s="21"/>
      <c r="G305" s="21"/>
      <c r="H305" s="116"/>
    </row>
    <row r="306" spans="2:10" ht="18.75" hidden="1" x14ac:dyDescent="0.2">
      <c r="B306" s="84" t="s">
        <v>151</v>
      </c>
      <c r="C306" s="20"/>
      <c r="D306" s="20"/>
      <c r="E306" s="20"/>
      <c r="F306" s="21"/>
      <c r="G306" s="21"/>
      <c r="H306" s="116"/>
    </row>
    <row r="307" spans="2:10" ht="18.75" hidden="1" x14ac:dyDescent="0.2">
      <c r="B307" s="94" t="s">
        <v>43</v>
      </c>
      <c r="C307" s="20"/>
      <c r="D307" s="20"/>
      <c r="E307" s="20"/>
      <c r="F307" s="21"/>
      <c r="G307" s="21"/>
      <c r="H307" s="116"/>
    </row>
    <row r="308" spans="2:10" ht="18.75" hidden="1" x14ac:dyDescent="0.2">
      <c r="B308" s="94" t="s">
        <v>152</v>
      </c>
      <c r="C308" s="20"/>
      <c r="D308" s="20"/>
      <c r="E308" s="20"/>
      <c r="F308" s="21"/>
      <c r="G308" s="21"/>
      <c r="H308" s="116"/>
    </row>
    <row r="309" spans="2:10" ht="18" customHeight="1" x14ac:dyDescent="0.2">
      <c r="B309" s="89" t="s">
        <v>257</v>
      </c>
      <c r="C309" s="20">
        <v>590476</v>
      </c>
      <c r="D309" s="20">
        <v>6544</v>
      </c>
      <c r="E309" s="20"/>
      <c r="F309" s="21"/>
      <c r="G309" s="21"/>
      <c r="H309" s="109">
        <f>1714655+5000+736595</f>
        <v>2456250</v>
      </c>
    </row>
    <row r="310" spans="2:10" ht="15" hidden="1" customHeight="1" x14ac:dyDescent="0.2">
      <c r="B310" s="84" t="s">
        <v>41</v>
      </c>
      <c r="C310" s="20"/>
      <c r="D310" s="20"/>
      <c r="E310" s="20"/>
      <c r="F310" s="21"/>
      <c r="G310" s="21"/>
      <c r="H310" s="116"/>
    </row>
    <row r="311" spans="2:10" ht="15" hidden="1" customHeight="1" x14ac:dyDescent="0.2">
      <c r="B311" s="84" t="s">
        <v>136</v>
      </c>
      <c r="C311" s="20"/>
      <c r="D311" s="20"/>
      <c r="E311" s="20"/>
      <c r="F311" s="21"/>
      <c r="G311" s="21"/>
      <c r="H311" s="116"/>
    </row>
    <row r="312" spans="2:10" ht="15" hidden="1" customHeight="1" x14ac:dyDescent="0.2">
      <c r="B312" s="97" t="s">
        <v>130</v>
      </c>
      <c r="C312" s="20"/>
      <c r="D312" s="20"/>
      <c r="E312" s="20"/>
      <c r="F312" s="21"/>
      <c r="G312" s="21"/>
      <c r="H312" s="116"/>
    </row>
    <row r="313" spans="2:10" ht="18.75" hidden="1" x14ac:dyDescent="0.2">
      <c r="B313" s="94" t="s">
        <v>153</v>
      </c>
      <c r="C313" s="20"/>
      <c r="D313" s="20"/>
      <c r="E313" s="20"/>
      <c r="F313" s="21"/>
      <c r="G313" s="21"/>
      <c r="H313" s="116"/>
    </row>
    <row r="314" spans="2:10" ht="18.75" hidden="1" x14ac:dyDescent="0.2">
      <c r="B314" s="94" t="s">
        <v>154</v>
      </c>
      <c r="C314" s="20"/>
      <c r="D314" s="20"/>
      <c r="E314" s="20"/>
      <c r="F314" s="21"/>
      <c r="G314" s="21"/>
      <c r="H314" s="116"/>
    </row>
    <row r="315" spans="2:10" ht="18.75" customHeight="1" x14ac:dyDescent="0.2">
      <c r="B315" s="88" t="s">
        <v>201</v>
      </c>
      <c r="C315" s="20"/>
      <c r="D315" s="20"/>
      <c r="E315" s="20"/>
      <c r="F315" s="20"/>
      <c r="G315" s="20"/>
      <c r="H315" s="123">
        <v>736595</v>
      </c>
    </row>
    <row r="316" spans="2:10" ht="18" customHeight="1" x14ac:dyDescent="0.2">
      <c r="B316" s="106" t="s">
        <v>19</v>
      </c>
      <c r="C316" s="44">
        <f>SUM(C317:C363)</f>
        <v>1294315</v>
      </c>
      <c r="D316" s="44">
        <f>SUM(D317:D363)</f>
        <v>1078543</v>
      </c>
      <c r="E316" s="44">
        <f>SUM(E317:E363)</f>
        <v>0</v>
      </c>
      <c r="F316" s="44">
        <f>SUM(F317:F363)</f>
        <v>0</v>
      </c>
      <c r="G316" s="44"/>
      <c r="H316" s="44">
        <f>H317+H328+H330+H340+H349+H358+H338</f>
        <v>3972520</v>
      </c>
    </row>
    <row r="317" spans="2:10" ht="18" customHeight="1" x14ac:dyDescent="0.2">
      <c r="B317" s="89" t="s">
        <v>220</v>
      </c>
      <c r="C317" s="20">
        <v>873900</v>
      </c>
      <c r="D317" s="20">
        <v>673215</v>
      </c>
      <c r="E317" s="20"/>
      <c r="F317" s="21"/>
      <c r="G317" s="21"/>
      <c r="H317" s="119">
        <f>1502796+60000+295640+41990</f>
        <v>1900426</v>
      </c>
      <c r="J317" s="54"/>
    </row>
    <row r="318" spans="2:10" ht="18.75" hidden="1" x14ac:dyDescent="0.2">
      <c r="B318" s="84" t="s">
        <v>41</v>
      </c>
      <c r="C318" s="20"/>
      <c r="D318" s="20"/>
      <c r="E318" s="20"/>
      <c r="F318" s="21"/>
      <c r="G318" s="21"/>
      <c r="H318" s="119"/>
    </row>
    <row r="319" spans="2:10" ht="18.75" hidden="1" x14ac:dyDescent="0.2">
      <c r="B319" s="84" t="s">
        <v>117</v>
      </c>
      <c r="C319" s="20"/>
      <c r="D319" s="20"/>
      <c r="E319" s="20"/>
      <c r="F319" s="21"/>
      <c r="G319" s="21"/>
      <c r="H319" s="119"/>
    </row>
    <row r="320" spans="2:10" ht="18.75" hidden="1" x14ac:dyDescent="0.2">
      <c r="B320" s="84" t="s">
        <v>134</v>
      </c>
      <c r="C320" s="20"/>
      <c r="D320" s="20"/>
      <c r="E320" s="20"/>
      <c r="F320" s="21"/>
      <c r="G320" s="21"/>
      <c r="H320" s="119"/>
    </row>
    <row r="321" spans="2:8" ht="18.75" hidden="1" x14ac:dyDescent="0.2">
      <c r="B321" s="84" t="s">
        <v>118</v>
      </c>
      <c r="C321" s="20"/>
      <c r="D321" s="20"/>
      <c r="E321" s="20"/>
      <c r="F321" s="21"/>
      <c r="G321" s="21"/>
      <c r="H321" s="119"/>
    </row>
    <row r="322" spans="2:8" ht="18.75" hidden="1" x14ac:dyDescent="0.2">
      <c r="B322" s="84" t="s">
        <v>119</v>
      </c>
      <c r="C322" s="20"/>
      <c r="D322" s="20"/>
      <c r="E322" s="20"/>
      <c r="F322" s="21"/>
      <c r="G322" s="21"/>
      <c r="H322" s="119"/>
    </row>
    <row r="323" spans="2:8" ht="18.75" hidden="1" x14ac:dyDescent="0.2">
      <c r="B323" s="94" t="s">
        <v>112</v>
      </c>
      <c r="C323" s="20"/>
      <c r="D323" s="20"/>
      <c r="E323" s="20"/>
      <c r="F323" s="21"/>
      <c r="G323" s="21"/>
      <c r="H323" s="119"/>
    </row>
    <row r="324" spans="2:8" ht="18.75" hidden="1" x14ac:dyDescent="0.2">
      <c r="B324" s="94" t="s">
        <v>171</v>
      </c>
      <c r="C324" s="20"/>
      <c r="D324" s="20"/>
      <c r="E324" s="20"/>
      <c r="F324" s="21"/>
      <c r="G324" s="21"/>
      <c r="H324" s="119"/>
    </row>
    <row r="325" spans="2:8" ht="18.75" hidden="1" x14ac:dyDescent="0.2">
      <c r="B325" s="94" t="s">
        <v>148</v>
      </c>
      <c r="C325" s="20"/>
      <c r="D325" s="20"/>
      <c r="E325" s="20"/>
      <c r="F325" s="21"/>
      <c r="G325" s="21"/>
      <c r="H325" s="119"/>
    </row>
    <row r="326" spans="2:8" ht="18.75" hidden="1" x14ac:dyDescent="0.2">
      <c r="B326" s="94" t="s">
        <v>172</v>
      </c>
      <c r="C326" s="20"/>
      <c r="D326" s="20"/>
      <c r="E326" s="20"/>
      <c r="F326" s="21"/>
      <c r="G326" s="21"/>
      <c r="H326" s="119"/>
    </row>
    <row r="327" spans="2:8" ht="18" customHeight="1" x14ac:dyDescent="0.2">
      <c r="B327" s="88" t="s">
        <v>201</v>
      </c>
      <c r="C327" s="20"/>
      <c r="D327" s="20"/>
      <c r="E327" s="20"/>
      <c r="F327" s="20"/>
      <c r="G327" s="20"/>
      <c r="H327" s="133">
        <v>41990</v>
      </c>
    </row>
    <row r="328" spans="2:8" ht="18" customHeight="1" x14ac:dyDescent="0.2">
      <c r="B328" s="89" t="s">
        <v>237</v>
      </c>
      <c r="C328" s="20"/>
      <c r="D328" s="20"/>
      <c r="E328" s="20"/>
      <c r="F328" s="21"/>
      <c r="G328" s="21"/>
      <c r="H328" s="119">
        <f>859600+36000</f>
        <v>895600</v>
      </c>
    </row>
    <row r="329" spans="2:8" ht="18" customHeight="1" x14ac:dyDescent="0.2">
      <c r="B329" s="88" t="s">
        <v>201</v>
      </c>
      <c r="C329" s="20"/>
      <c r="D329" s="20"/>
      <c r="E329" s="20"/>
      <c r="F329" s="21"/>
      <c r="G329" s="21"/>
      <c r="H329" s="132">
        <v>36000</v>
      </c>
    </row>
    <row r="330" spans="2:8" ht="18" customHeight="1" x14ac:dyDescent="0.2">
      <c r="B330" s="83" t="s">
        <v>243</v>
      </c>
      <c r="C330" s="20"/>
      <c r="D330" s="20"/>
      <c r="E330" s="20"/>
      <c r="F330" s="21"/>
      <c r="G330" s="21"/>
      <c r="H330" s="119">
        <f>417450+9000</f>
        <v>426450</v>
      </c>
    </row>
    <row r="331" spans="2:8" ht="18.75" hidden="1" x14ac:dyDescent="0.2">
      <c r="B331" s="84" t="s">
        <v>41</v>
      </c>
      <c r="C331" s="20"/>
      <c r="D331" s="20"/>
      <c r="E331" s="20"/>
      <c r="F331" s="21"/>
      <c r="G331" s="21"/>
      <c r="H331" s="119"/>
    </row>
    <row r="332" spans="2:8" ht="18.75" hidden="1" x14ac:dyDescent="0.2">
      <c r="B332" s="84" t="s">
        <v>126</v>
      </c>
      <c r="C332" s="20"/>
      <c r="D332" s="20"/>
      <c r="E332" s="20"/>
      <c r="F332" s="21"/>
      <c r="G332" s="21"/>
      <c r="H332" s="119"/>
    </row>
    <row r="333" spans="2:8" ht="18.75" hidden="1" x14ac:dyDescent="0.2">
      <c r="B333" s="84" t="s">
        <v>127</v>
      </c>
      <c r="C333" s="20"/>
      <c r="D333" s="20"/>
      <c r="E333" s="20"/>
      <c r="F333" s="21"/>
      <c r="G333" s="21"/>
      <c r="H333" s="119"/>
    </row>
    <row r="334" spans="2:8" ht="18.75" hidden="1" x14ac:dyDescent="0.2">
      <c r="B334" s="84" t="s">
        <v>128</v>
      </c>
      <c r="C334" s="20"/>
      <c r="D334" s="20"/>
      <c r="E334" s="20"/>
      <c r="F334" s="21"/>
      <c r="G334" s="21"/>
      <c r="H334" s="119"/>
    </row>
    <row r="335" spans="2:8" ht="18.75" hidden="1" x14ac:dyDescent="0.2">
      <c r="B335" s="84" t="s">
        <v>129</v>
      </c>
      <c r="C335" s="20"/>
      <c r="D335" s="20"/>
      <c r="E335" s="20"/>
      <c r="F335" s="21"/>
      <c r="G335" s="21"/>
      <c r="H335" s="119"/>
    </row>
    <row r="336" spans="2:8" ht="18.75" hidden="1" x14ac:dyDescent="0.2">
      <c r="B336" s="94" t="s">
        <v>201</v>
      </c>
      <c r="C336" s="20"/>
      <c r="D336" s="20"/>
      <c r="E336" s="20"/>
      <c r="F336" s="21"/>
      <c r="G336" s="21"/>
      <c r="H336" s="120"/>
    </row>
    <row r="337" spans="1:8" ht="18" customHeight="1" x14ac:dyDescent="0.2">
      <c r="B337" s="88" t="s">
        <v>201</v>
      </c>
      <c r="C337" s="20"/>
      <c r="D337" s="20"/>
      <c r="E337" s="20"/>
      <c r="F337" s="20"/>
      <c r="G337" s="20"/>
      <c r="H337" s="133">
        <v>9000</v>
      </c>
    </row>
    <row r="338" spans="1:8" ht="18" customHeight="1" x14ac:dyDescent="0.2">
      <c r="A338" s="39" t="s">
        <v>221</v>
      </c>
      <c r="B338" s="89" t="s">
        <v>244</v>
      </c>
      <c r="C338" s="20"/>
      <c r="D338" s="20"/>
      <c r="E338" s="20"/>
      <c r="F338" s="21"/>
      <c r="G338" s="21"/>
      <c r="H338" s="119">
        <v>50000</v>
      </c>
    </row>
    <row r="339" spans="1:8" ht="18" customHeight="1" x14ac:dyDescent="0.2">
      <c r="A339" s="39"/>
      <c r="B339" s="88" t="s">
        <v>201</v>
      </c>
      <c r="C339" s="20"/>
      <c r="D339" s="20"/>
      <c r="E339" s="20"/>
      <c r="F339" s="21"/>
      <c r="G339" s="21"/>
      <c r="H339" s="132">
        <v>50000</v>
      </c>
    </row>
    <row r="340" spans="1:8" ht="18" customHeight="1" x14ac:dyDescent="0.2">
      <c r="B340" s="89" t="s">
        <v>3</v>
      </c>
      <c r="C340" s="20">
        <v>131976</v>
      </c>
      <c r="D340" s="20">
        <v>123545</v>
      </c>
      <c r="E340" s="20"/>
      <c r="F340" s="21"/>
      <c r="G340" s="21"/>
      <c r="H340" s="119">
        <f>5000+1000+130000+30000+98569</f>
        <v>264569</v>
      </c>
    </row>
    <row r="341" spans="1:8" ht="18.75" hidden="1" x14ac:dyDescent="0.2">
      <c r="B341" s="84" t="s">
        <v>41</v>
      </c>
      <c r="C341" s="20"/>
      <c r="D341" s="20"/>
      <c r="E341" s="20"/>
      <c r="F341" s="21"/>
      <c r="G341" s="21"/>
      <c r="H341" s="119"/>
    </row>
    <row r="342" spans="1:8" ht="18.75" hidden="1" x14ac:dyDescent="0.2">
      <c r="B342" s="84" t="s">
        <v>88</v>
      </c>
      <c r="C342" s="20"/>
      <c r="D342" s="20"/>
      <c r="E342" s="20"/>
      <c r="F342" s="21"/>
      <c r="G342" s="21"/>
      <c r="H342" s="119"/>
    </row>
    <row r="343" spans="1:8" ht="18.75" hidden="1" x14ac:dyDescent="0.2">
      <c r="B343" s="84" t="s">
        <v>95</v>
      </c>
      <c r="C343" s="20"/>
      <c r="D343" s="20"/>
      <c r="E343" s="20"/>
      <c r="F343" s="21"/>
      <c r="G343" s="21"/>
      <c r="H343" s="119"/>
    </row>
    <row r="344" spans="1:8" ht="18.75" hidden="1" x14ac:dyDescent="0.2">
      <c r="B344" s="84" t="s">
        <v>96</v>
      </c>
      <c r="C344" s="20"/>
      <c r="D344" s="20"/>
      <c r="E344" s="20"/>
      <c r="F344" s="21"/>
      <c r="G344" s="21"/>
      <c r="H344" s="119"/>
    </row>
    <row r="345" spans="1:8" ht="18.75" hidden="1" x14ac:dyDescent="0.2">
      <c r="B345" s="84" t="s">
        <v>71</v>
      </c>
      <c r="C345" s="20"/>
      <c r="D345" s="20"/>
      <c r="E345" s="20"/>
      <c r="F345" s="21"/>
      <c r="G345" s="21"/>
      <c r="H345" s="119"/>
    </row>
    <row r="346" spans="1:8" ht="18.75" hidden="1" x14ac:dyDescent="0.2">
      <c r="B346" s="94" t="s">
        <v>89</v>
      </c>
      <c r="C346" s="20"/>
      <c r="D346" s="20"/>
      <c r="E346" s="20"/>
      <c r="F346" s="21"/>
      <c r="G346" s="21"/>
      <c r="H346" s="119"/>
    </row>
    <row r="347" spans="1:8" ht="18.75" hidden="1" x14ac:dyDescent="0.2">
      <c r="B347" s="94" t="s">
        <v>147</v>
      </c>
      <c r="C347" s="20"/>
      <c r="D347" s="20"/>
      <c r="E347" s="20"/>
      <c r="F347" s="21"/>
      <c r="G347" s="21"/>
      <c r="H347" s="119"/>
    </row>
    <row r="348" spans="1:8" ht="18.75" hidden="1" x14ac:dyDescent="0.2">
      <c r="B348" s="94" t="s">
        <v>179</v>
      </c>
      <c r="C348" s="20"/>
      <c r="D348" s="20"/>
      <c r="E348" s="20"/>
      <c r="F348" s="21"/>
      <c r="G348" s="21"/>
      <c r="H348" s="119"/>
    </row>
    <row r="349" spans="1:8" ht="18" customHeight="1" x14ac:dyDescent="0.2">
      <c r="B349" s="89" t="s">
        <v>4</v>
      </c>
      <c r="C349" s="20">
        <v>112143</v>
      </c>
      <c r="D349" s="20">
        <v>106237</v>
      </c>
      <c r="E349" s="20"/>
      <c r="F349" s="21"/>
      <c r="G349" s="21"/>
      <c r="H349" s="119">
        <f>118220+80+241325+16800</f>
        <v>376425</v>
      </c>
    </row>
    <row r="350" spans="1:8" ht="0.75" hidden="1" customHeight="1" x14ac:dyDescent="0.2">
      <c r="B350" s="84" t="s">
        <v>41</v>
      </c>
      <c r="C350" s="20"/>
      <c r="D350" s="20"/>
      <c r="E350" s="20"/>
      <c r="F350" s="21"/>
      <c r="G350" s="21"/>
      <c r="H350" s="116"/>
    </row>
    <row r="351" spans="1:8" ht="18.75" hidden="1" x14ac:dyDescent="0.2">
      <c r="B351" s="84" t="s">
        <v>51</v>
      </c>
      <c r="C351" s="20"/>
      <c r="D351" s="20"/>
      <c r="E351" s="20"/>
      <c r="F351" s="21"/>
      <c r="G351" s="21"/>
      <c r="H351" s="116"/>
    </row>
    <row r="352" spans="1:8" ht="18.75" hidden="1" x14ac:dyDescent="0.2">
      <c r="B352" s="84" t="s">
        <v>49</v>
      </c>
      <c r="C352" s="20"/>
      <c r="D352" s="20"/>
      <c r="E352" s="20"/>
      <c r="F352" s="21"/>
      <c r="G352" s="21"/>
      <c r="H352" s="116"/>
    </row>
    <row r="353" spans="2:10" ht="18.75" hidden="1" x14ac:dyDescent="0.2">
      <c r="B353" s="84" t="s">
        <v>50</v>
      </c>
      <c r="C353" s="20"/>
      <c r="D353" s="20"/>
      <c r="E353" s="20"/>
      <c r="F353" s="21"/>
      <c r="G353" s="21"/>
      <c r="H353" s="116"/>
    </row>
    <row r="354" spans="2:10" ht="18.75" hidden="1" x14ac:dyDescent="0.2">
      <c r="B354" s="84" t="s">
        <v>135</v>
      </c>
      <c r="C354" s="20"/>
      <c r="D354" s="20"/>
      <c r="E354" s="20"/>
      <c r="F354" s="21"/>
      <c r="G354" s="21"/>
      <c r="H354" s="116"/>
    </row>
    <row r="355" spans="2:10" ht="18.75" hidden="1" x14ac:dyDescent="0.2">
      <c r="B355" s="94" t="s">
        <v>147</v>
      </c>
      <c r="C355" s="20"/>
      <c r="D355" s="20"/>
      <c r="E355" s="20"/>
      <c r="F355" s="21"/>
      <c r="G355" s="21"/>
      <c r="H355" s="116"/>
    </row>
    <row r="356" spans="2:10" ht="18.75" hidden="1" x14ac:dyDescent="0.2">
      <c r="B356" s="94" t="s">
        <v>155</v>
      </c>
      <c r="C356" s="20"/>
      <c r="D356" s="20"/>
      <c r="E356" s="20"/>
      <c r="F356" s="21"/>
      <c r="G356" s="21"/>
      <c r="H356" s="116"/>
    </row>
    <row r="357" spans="2:10" ht="18" customHeight="1" x14ac:dyDescent="0.2">
      <c r="B357" s="88" t="s">
        <v>201</v>
      </c>
      <c r="C357" s="20"/>
      <c r="D357" s="20"/>
      <c r="E357" s="20"/>
      <c r="F357" s="21"/>
      <c r="G357" s="21"/>
      <c r="H357" s="133">
        <v>16800</v>
      </c>
    </row>
    <row r="358" spans="2:10" ht="18" customHeight="1" x14ac:dyDescent="0.2">
      <c r="B358" s="89" t="s">
        <v>230</v>
      </c>
      <c r="C358" s="20">
        <v>176296</v>
      </c>
      <c r="D358" s="20">
        <v>175546</v>
      </c>
      <c r="E358" s="20"/>
      <c r="F358" s="21"/>
      <c r="G358" s="21"/>
      <c r="H358" s="109">
        <f>12500+553+45997</f>
        <v>59050</v>
      </c>
    </row>
    <row r="359" spans="2:10" ht="18.75" hidden="1" x14ac:dyDescent="0.2">
      <c r="B359" s="84" t="s">
        <v>41</v>
      </c>
      <c r="C359" s="20"/>
      <c r="D359" s="20"/>
      <c r="E359" s="20"/>
      <c r="F359" s="21"/>
      <c r="G359" s="21"/>
      <c r="H359" s="116"/>
    </row>
    <row r="360" spans="2:10" ht="18.75" hidden="1" x14ac:dyDescent="0.2">
      <c r="B360" s="84" t="s">
        <v>90</v>
      </c>
      <c r="C360" s="20"/>
      <c r="D360" s="20"/>
      <c r="E360" s="20"/>
      <c r="F360" s="21"/>
      <c r="G360" s="21"/>
      <c r="H360" s="116"/>
    </row>
    <row r="361" spans="2:10" ht="18.75" hidden="1" x14ac:dyDescent="0.2">
      <c r="B361" s="84" t="s">
        <v>91</v>
      </c>
      <c r="C361" s="20"/>
      <c r="D361" s="20"/>
      <c r="E361" s="20"/>
      <c r="F361" s="21"/>
      <c r="G361" s="21"/>
      <c r="H361" s="116"/>
    </row>
    <row r="362" spans="2:10" ht="18.75" hidden="1" x14ac:dyDescent="0.2">
      <c r="B362" s="84" t="s">
        <v>92</v>
      </c>
      <c r="C362" s="20"/>
      <c r="D362" s="20"/>
      <c r="E362" s="20"/>
      <c r="F362" s="21"/>
      <c r="G362" s="21"/>
      <c r="H362" s="116"/>
    </row>
    <row r="363" spans="2:10" ht="18.75" hidden="1" x14ac:dyDescent="0.2">
      <c r="B363" s="84" t="s">
        <v>120</v>
      </c>
      <c r="C363" s="20"/>
      <c r="D363" s="20"/>
      <c r="E363" s="20"/>
      <c r="F363" s="21"/>
      <c r="G363" s="21"/>
      <c r="H363" s="116"/>
    </row>
    <row r="364" spans="2:10" ht="18.75" hidden="1" x14ac:dyDescent="0.2">
      <c r="B364" s="84" t="s">
        <v>153</v>
      </c>
      <c r="C364" s="20"/>
      <c r="D364" s="20"/>
      <c r="E364" s="20"/>
      <c r="F364" s="21"/>
      <c r="G364" s="21"/>
      <c r="H364" s="116"/>
    </row>
    <row r="365" spans="2:10" ht="18.75" hidden="1" x14ac:dyDescent="0.2">
      <c r="B365" s="84" t="s">
        <v>156</v>
      </c>
      <c r="C365" s="20"/>
      <c r="D365" s="20"/>
      <c r="E365" s="20"/>
      <c r="F365" s="21"/>
      <c r="G365" s="21"/>
      <c r="H365" s="116"/>
    </row>
    <row r="366" spans="2:10" ht="18.75" hidden="1" x14ac:dyDescent="0.2">
      <c r="B366" s="84" t="s">
        <v>161</v>
      </c>
      <c r="C366" s="20"/>
      <c r="D366" s="20"/>
      <c r="E366" s="20"/>
      <c r="F366" s="21"/>
      <c r="G366" s="21"/>
      <c r="H366" s="116"/>
    </row>
    <row r="367" spans="2:10" ht="18" customHeight="1" x14ac:dyDescent="0.2">
      <c r="B367" s="106" t="s">
        <v>22</v>
      </c>
      <c r="C367" s="44">
        <f>SUM(C369:C427)</f>
        <v>2099067</v>
      </c>
      <c r="D367" s="44">
        <f>SUM(D369:D427)</f>
        <v>1789289</v>
      </c>
      <c r="E367" s="44">
        <f>SUM(E369:E427)</f>
        <v>0</v>
      </c>
      <c r="F367" s="44">
        <f>SUM(F369:F427)</f>
        <v>0</v>
      </c>
      <c r="G367" s="44"/>
      <c r="H367" s="44">
        <f>H369+H380+H386+H392+H393+H404+H413+H415+H425+H368</f>
        <v>9054555</v>
      </c>
    </row>
    <row r="368" spans="2:10" ht="18" customHeight="1" x14ac:dyDescent="0.2">
      <c r="B368" s="89" t="s">
        <v>253</v>
      </c>
      <c r="C368" s="82"/>
      <c r="D368" s="82"/>
      <c r="E368" s="82"/>
      <c r="F368" s="82"/>
      <c r="G368" s="82"/>
      <c r="H368" s="109">
        <v>5600</v>
      </c>
      <c r="J368" s="54"/>
    </row>
    <row r="369" spans="1:252" ht="18" customHeight="1" x14ac:dyDescent="0.2">
      <c r="B369" s="89" t="s">
        <v>213</v>
      </c>
      <c r="C369" s="20">
        <v>550000</v>
      </c>
      <c r="D369" s="20">
        <v>479172</v>
      </c>
      <c r="E369" s="20"/>
      <c r="F369" s="21"/>
      <c r="G369" s="21"/>
      <c r="H369" s="119">
        <f>2078427+7892+85638</f>
        <v>2171957</v>
      </c>
    </row>
    <row r="370" spans="1:252" ht="18.75" hidden="1" x14ac:dyDescent="0.2">
      <c r="B370" s="84" t="s">
        <v>41</v>
      </c>
      <c r="C370" s="20"/>
      <c r="D370" s="20"/>
      <c r="E370" s="20"/>
      <c r="F370" s="21"/>
      <c r="G370" s="21"/>
      <c r="H370" s="119"/>
    </row>
    <row r="371" spans="1:252" ht="18.75" hidden="1" x14ac:dyDescent="0.2">
      <c r="B371" s="84" t="s">
        <v>64</v>
      </c>
      <c r="C371" s="20"/>
      <c r="D371" s="20"/>
      <c r="E371" s="20"/>
      <c r="F371" s="21"/>
      <c r="G371" s="21"/>
      <c r="H371" s="119"/>
    </row>
    <row r="372" spans="1:252" ht="18.75" hidden="1" x14ac:dyDescent="0.2">
      <c r="B372" s="84" t="s">
        <v>65</v>
      </c>
      <c r="C372" s="20"/>
      <c r="D372" s="20"/>
      <c r="E372" s="20"/>
      <c r="F372" s="21"/>
      <c r="G372" s="21"/>
      <c r="H372" s="119"/>
    </row>
    <row r="373" spans="1:252" ht="18.75" hidden="1" x14ac:dyDescent="0.2">
      <c r="B373" s="84" t="s">
        <v>66</v>
      </c>
      <c r="C373" s="20"/>
      <c r="D373" s="20"/>
      <c r="E373" s="20"/>
      <c r="F373" s="21"/>
      <c r="G373" s="21"/>
      <c r="H373" s="119"/>
    </row>
    <row r="374" spans="1:252" ht="18.75" hidden="1" x14ac:dyDescent="0.2">
      <c r="B374" s="84" t="s">
        <v>67</v>
      </c>
      <c r="C374" s="20"/>
      <c r="D374" s="20"/>
      <c r="E374" s="20"/>
      <c r="F374" s="21"/>
      <c r="G374" s="21"/>
      <c r="H374" s="119"/>
    </row>
    <row r="375" spans="1:252" ht="18.75" hidden="1" x14ac:dyDescent="0.2">
      <c r="A375" s="22" t="s">
        <v>45</v>
      </c>
      <c r="B375" s="94" t="s">
        <v>68</v>
      </c>
      <c r="C375" s="22" t="s">
        <v>45</v>
      </c>
      <c r="D375" s="22" t="s">
        <v>45</v>
      </c>
      <c r="E375" s="22" t="s">
        <v>45</v>
      </c>
      <c r="F375" s="22" t="s">
        <v>45</v>
      </c>
      <c r="G375" s="22" t="s">
        <v>45</v>
      </c>
      <c r="H375" s="22"/>
      <c r="I375" s="36"/>
      <c r="J375" s="36"/>
      <c r="K375" s="36"/>
      <c r="L375" s="36"/>
      <c r="M375" s="36"/>
      <c r="N375" s="35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 t="s">
        <v>45</v>
      </c>
      <c r="AI375" s="22" t="s">
        <v>45</v>
      </c>
      <c r="AJ375" s="22" t="s">
        <v>45</v>
      </c>
      <c r="AK375" s="22" t="s">
        <v>45</v>
      </c>
      <c r="AL375" s="22" t="s">
        <v>45</v>
      </c>
      <c r="AM375" s="22" t="s">
        <v>45</v>
      </c>
      <c r="AN375" s="22" t="s">
        <v>45</v>
      </c>
      <c r="AO375" s="22" t="s">
        <v>45</v>
      </c>
      <c r="AP375" s="22" t="s">
        <v>45</v>
      </c>
      <c r="AQ375" s="22" t="s">
        <v>45</v>
      </c>
      <c r="AR375" s="22" t="s">
        <v>45</v>
      </c>
      <c r="AS375" s="22" t="s">
        <v>45</v>
      </c>
      <c r="AT375" s="22" t="s">
        <v>45</v>
      </c>
      <c r="AU375" s="22" t="s">
        <v>45</v>
      </c>
      <c r="AV375" s="22" t="s">
        <v>45</v>
      </c>
      <c r="AW375" s="22" t="s">
        <v>45</v>
      </c>
      <c r="AX375" s="22" t="s">
        <v>45</v>
      </c>
      <c r="AY375" s="22" t="s">
        <v>45</v>
      </c>
      <c r="AZ375" s="22" t="s">
        <v>45</v>
      </c>
      <c r="BA375" s="22" t="s">
        <v>45</v>
      </c>
      <c r="BB375" s="22" t="s">
        <v>45</v>
      </c>
      <c r="BC375" s="22" t="s">
        <v>45</v>
      </c>
      <c r="BD375" s="22" t="s">
        <v>45</v>
      </c>
      <c r="BE375" s="22" t="s">
        <v>45</v>
      </c>
      <c r="BF375" s="22" t="s">
        <v>45</v>
      </c>
      <c r="BG375" s="22" t="s">
        <v>45</v>
      </c>
      <c r="BH375" s="22" t="s">
        <v>45</v>
      </c>
      <c r="BI375" s="22" t="s">
        <v>45</v>
      </c>
      <c r="BJ375" s="22" t="s">
        <v>45</v>
      </c>
      <c r="BK375" s="22" t="s">
        <v>45</v>
      </c>
      <c r="BL375" s="22" t="s">
        <v>45</v>
      </c>
      <c r="BM375" s="22" t="s">
        <v>45</v>
      </c>
      <c r="BN375" s="22" t="s">
        <v>45</v>
      </c>
      <c r="BO375" s="22" t="s">
        <v>45</v>
      </c>
      <c r="BP375" s="22" t="s">
        <v>45</v>
      </c>
      <c r="BQ375" s="22" t="s">
        <v>45</v>
      </c>
      <c r="BR375" s="22" t="s">
        <v>45</v>
      </c>
      <c r="BS375" s="22" t="s">
        <v>45</v>
      </c>
      <c r="BT375" s="22" t="s">
        <v>45</v>
      </c>
      <c r="BU375" s="22" t="s">
        <v>45</v>
      </c>
      <c r="BV375" s="22" t="s">
        <v>45</v>
      </c>
      <c r="BW375" s="22" t="s">
        <v>45</v>
      </c>
      <c r="BX375" s="22" t="s">
        <v>45</v>
      </c>
      <c r="BY375" s="22" t="s">
        <v>45</v>
      </c>
      <c r="BZ375" s="22" t="s">
        <v>45</v>
      </c>
      <c r="CA375" s="22" t="s">
        <v>45</v>
      </c>
      <c r="CB375" s="22" t="s">
        <v>45</v>
      </c>
      <c r="CC375" s="22" t="s">
        <v>45</v>
      </c>
      <c r="CD375" s="22" t="s">
        <v>45</v>
      </c>
      <c r="CE375" s="22" t="s">
        <v>45</v>
      </c>
      <c r="CF375" s="22" t="s">
        <v>45</v>
      </c>
      <c r="CG375" s="22" t="s">
        <v>45</v>
      </c>
      <c r="CH375" s="22" t="s">
        <v>45</v>
      </c>
      <c r="CI375" s="22" t="s">
        <v>45</v>
      </c>
      <c r="CJ375" s="22" t="s">
        <v>45</v>
      </c>
      <c r="CK375" s="22" t="s">
        <v>45</v>
      </c>
      <c r="CL375" s="22" t="s">
        <v>45</v>
      </c>
      <c r="CM375" s="22" t="s">
        <v>45</v>
      </c>
      <c r="CN375" s="22" t="s">
        <v>45</v>
      </c>
      <c r="CO375" s="22" t="s">
        <v>45</v>
      </c>
      <c r="CP375" s="22" t="s">
        <v>45</v>
      </c>
      <c r="CQ375" s="22" t="s">
        <v>45</v>
      </c>
      <c r="CR375" s="22" t="s">
        <v>45</v>
      </c>
      <c r="CS375" s="22" t="s">
        <v>45</v>
      </c>
      <c r="CT375" s="22" t="s">
        <v>45</v>
      </c>
      <c r="CU375" s="22" t="s">
        <v>45</v>
      </c>
      <c r="CV375" s="22" t="s">
        <v>45</v>
      </c>
      <c r="CW375" s="22" t="s">
        <v>45</v>
      </c>
      <c r="CX375" s="22" t="s">
        <v>45</v>
      </c>
      <c r="CY375" s="22" t="s">
        <v>45</v>
      </c>
      <c r="CZ375" s="22" t="s">
        <v>45</v>
      </c>
      <c r="DA375" s="22" t="s">
        <v>45</v>
      </c>
      <c r="DB375" s="22" t="s">
        <v>45</v>
      </c>
      <c r="DC375" s="22" t="s">
        <v>45</v>
      </c>
      <c r="DD375" s="22" t="s">
        <v>45</v>
      </c>
      <c r="DE375" s="22" t="s">
        <v>45</v>
      </c>
      <c r="DF375" s="22" t="s">
        <v>45</v>
      </c>
      <c r="DG375" s="22" t="s">
        <v>45</v>
      </c>
      <c r="DH375" s="22" t="s">
        <v>45</v>
      </c>
      <c r="DI375" s="22" t="s">
        <v>45</v>
      </c>
      <c r="DJ375" s="22" t="s">
        <v>45</v>
      </c>
      <c r="DK375" s="22" t="s">
        <v>45</v>
      </c>
      <c r="DL375" s="22" t="s">
        <v>45</v>
      </c>
      <c r="DM375" s="22" t="s">
        <v>45</v>
      </c>
      <c r="DN375" s="22" t="s">
        <v>45</v>
      </c>
      <c r="DO375" s="22" t="s">
        <v>45</v>
      </c>
      <c r="DP375" s="22" t="s">
        <v>45</v>
      </c>
      <c r="DQ375" s="22" t="s">
        <v>45</v>
      </c>
      <c r="DR375" s="22" t="s">
        <v>45</v>
      </c>
      <c r="DS375" s="22" t="s">
        <v>45</v>
      </c>
      <c r="DT375" s="22" t="s">
        <v>45</v>
      </c>
      <c r="DU375" s="22" t="s">
        <v>45</v>
      </c>
      <c r="DV375" s="22" t="s">
        <v>45</v>
      </c>
      <c r="DW375" s="22" t="s">
        <v>45</v>
      </c>
      <c r="DX375" s="22" t="s">
        <v>45</v>
      </c>
      <c r="DY375" s="22" t="s">
        <v>45</v>
      </c>
      <c r="DZ375" s="22" t="s">
        <v>45</v>
      </c>
      <c r="EA375" s="22" t="s">
        <v>45</v>
      </c>
      <c r="EB375" s="22" t="s">
        <v>45</v>
      </c>
      <c r="EC375" s="22" t="s">
        <v>45</v>
      </c>
      <c r="ED375" s="22" t="s">
        <v>45</v>
      </c>
      <c r="EE375" s="22" t="s">
        <v>45</v>
      </c>
      <c r="EF375" s="22" t="s">
        <v>45</v>
      </c>
      <c r="EG375" s="22" t="s">
        <v>45</v>
      </c>
      <c r="EH375" s="22" t="s">
        <v>45</v>
      </c>
      <c r="EI375" s="22" t="s">
        <v>45</v>
      </c>
      <c r="EJ375" s="22" t="s">
        <v>45</v>
      </c>
      <c r="EK375" s="22" t="s">
        <v>45</v>
      </c>
      <c r="EL375" s="22" t="s">
        <v>45</v>
      </c>
      <c r="EM375" s="22" t="s">
        <v>45</v>
      </c>
      <c r="EN375" s="22" t="s">
        <v>45</v>
      </c>
      <c r="EO375" s="22" t="s">
        <v>45</v>
      </c>
      <c r="EP375" s="22" t="s">
        <v>45</v>
      </c>
      <c r="EQ375" s="22" t="s">
        <v>45</v>
      </c>
      <c r="ER375" s="22" t="s">
        <v>45</v>
      </c>
      <c r="ES375" s="22" t="s">
        <v>45</v>
      </c>
      <c r="ET375" s="22" t="s">
        <v>45</v>
      </c>
      <c r="EU375" s="22" t="s">
        <v>45</v>
      </c>
      <c r="EV375" s="22" t="s">
        <v>45</v>
      </c>
      <c r="EW375" s="22" t="s">
        <v>45</v>
      </c>
      <c r="EX375" s="22" t="s">
        <v>45</v>
      </c>
      <c r="EY375" s="22" t="s">
        <v>45</v>
      </c>
      <c r="EZ375" s="22" t="s">
        <v>45</v>
      </c>
      <c r="FA375" s="22" t="s">
        <v>45</v>
      </c>
      <c r="FB375" s="22" t="s">
        <v>45</v>
      </c>
      <c r="FC375" s="22" t="s">
        <v>45</v>
      </c>
      <c r="FD375" s="22" t="s">
        <v>45</v>
      </c>
      <c r="FE375" s="22" t="s">
        <v>45</v>
      </c>
      <c r="FF375" s="22" t="s">
        <v>45</v>
      </c>
      <c r="FG375" s="22" t="s">
        <v>45</v>
      </c>
      <c r="FH375" s="22" t="s">
        <v>45</v>
      </c>
      <c r="FI375" s="22" t="s">
        <v>45</v>
      </c>
      <c r="FJ375" s="22" t="s">
        <v>45</v>
      </c>
      <c r="FK375" s="22" t="s">
        <v>45</v>
      </c>
      <c r="FL375" s="22" t="s">
        <v>45</v>
      </c>
      <c r="FM375" s="22" t="s">
        <v>45</v>
      </c>
      <c r="FN375" s="22" t="s">
        <v>45</v>
      </c>
      <c r="FO375" s="22" t="s">
        <v>45</v>
      </c>
      <c r="FP375" s="22" t="s">
        <v>45</v>
      </c>
      <c r="FQ375" s="22" t="s">
        <v>45</v>
      </c>
      <c r="FR375" s="22" t="s">
        <v>45</v>
      </c>
      <c r="FS375" s="22" t="s">
        <v>45</v>
      </c>
      <c r="FT375" s="22" t="s">
        <v>45</v>
      </c>
      <c r="FU375" s="22" t="s">
        <v>45</v>
      </c>
      <c r="FV375" s="22" t="s">
        <v>45</v>
      </c>
      <c r="FW375" s="22" t="s">
        <v>45</v>
      </c>
      <c r="FX375" s="22" t="s">
        <v>45</v>
      </c>
      <c r="FY375" s="22" t="s">
        <v>45</v>
      </c>
      <c r="FZ375" s="22" t="s">
        <v>45</v>
      </c>
      <c r="GA375" s="22" t="s">
        <v>45</v>
      </c>
      <c r="GB375" s="22" t="s">
        <v>45</v>
      </c>
      <c r="GC375" s="22" t="s">
        <v>45</v>
      </c>
      <c r="GD375" s="22" t="s">
        <v>45</v>
      </c>
      <c r="GE375" s="22" t="s">
        <v>45</v>
      </c>
      <c r="GF375" s="22" t="s">
        <v>45</v>
      </c>
      <c r="GG375" s="22" t="s">
        <v>45</v>
      </c>
      <c r="GH375" s="22" t="s">
        <v>45</v>
      </c>
      <c r="GI375" s="22" t="s">
        <v>45</v>
      </c>
      <c r="GJ375" s="22" t="s">
        <v>45</v>
      </c>
      <c r="GK375" s="22" t="s">
        <v>45</v>
      </c>
      <c r="GL375" s="22" t="s">
        <v>45</v>
      </c>
      <c r="GM375" s="22" t="s">
        <v>45</v>
      </c>
      <c r="GN375" s="22" t="s">
        <v>45</v>
      </c>
      <c r="GO375" s="22" t="s">
        <v>45</v>
      </c>
      <c r="GP375" s="22" t="s">
        <v>45</v>
      </c>
      <c r="GQ375" s="22" t="s">
        <v>45</v>
      </c>
      <c r="GR375" s="22" t="s">
        <v>45</v>
      </c>
      <c r="GS375" s="22" t="s">
        <v>45</v>
      </c>
      <c r="GT375" s="22" t="s">
        <v>45</v>
      </c>
      <c r="GU375" s="22" t="s">
        <v>45</v>
      </c>
      <c r="GV375" s="22" t="s">
        <v>45</v>
      </c>
      <c r="GW375" s="22" t="s">
        <v>45</v>
      </c>
      <c r="GX375" s="22" t="s">
        <v>45</v>
      </c>
      <c r="GY375" s="22" t="s">
        <v>45</v>
      </c>
      <c r="GZ375" s="22" t="s">
        <v>45</v>
      </c>
      <c r="HA375" s="22" t="s">
        <v>45</v>
      </c>
      <c r="HB375" s="22" t="s">
        <v>45</v>
      </c>
      <c r="HC375" s="22" t="s">
        <v>45</v>
      </c>
      <c r="HD375" s="22" t="s">
        <v>45</v>
      </c>
      <c r="HE375" s="22" t="s">
        <v>45</v>
      </c>
      <c r="HF375" s="22" t="s">
        <v>45</v>
      </c>
      <c r="HG375" s="22" t="s">
        <v>45</v>
      </c>
      <c r="HH375" s="22" t="s">
        <v>45</v>
      </c>
      <c r="HI375" s="22" t="s">
        <v>45</v>
      </c>
      <c r="HJ375" s="22" t="s">
        <v>45</v>
      </c>
      <c r="HK375" s="22" t="s">
        <v>45</v>
      </c>
      <c r="HL375" s="22" t="s">
        <v>45</v>
      </c>
      <c r="HM375" s="22" t="s">
        <v>45</v>
      </c>
      <c r="HN375" s="22" t="s">
        <v>45</v>
      </c>
      <c r="HO375" s="22" t="s">
        <v>45</v>
      </c>
      <c r="HP375" s="22" t="s">
        <v>45</v>
      </c>
      <c r="HQ375" s="22" t="s">
        <v>45</v>
      </c>
      <c r="HR375" s="22" t="s">
        <v>45</v>
      </c>
      <c r="HS375" s="22" t="s">
        <v>45</v>
      </c>
      <c r="HT375" s="22" t="s">
        <v>45</v>
      </c>
      <c r="HU375" s="22" t="s">
        <v>45</v>
      </c>
      <c r="HV375" s="22" t="s">
        <v>45</v>
      </c>
      <c r="HW375" s="22" t="s">
        <v>45</v>
      </c>
      <c r="HX375" s="22" t="s">
        <v>45</v>
      </c>
      <c r="HY375" s="22" t="s">
        <v>45</v>
      </c>
      <c r="HZ375" s="22" t="s">
        <v>45</v>
      </c>
      <c r="IA375" s="22" t="s">
        <v>45</v>
      </c>
      <c r="IB375" s="22" t="s">
        <v>45</v>
      </c>
      <c r="IC375" s="22" t="s">
        <v>45</v>
      </c>
      <c r="ID375" s="22" t="s">
        <v>45</v>
      </c>
      <c r="IE375" s="22" t="s">
        <v>45</v>
      </c>
      <c r="IF375" s="22" t="s">
        <v>45</v>
      </c>
      <c r="IG375" s="22" t="s">
        <v>45</v>
      </c>
      <c r="IH375" s="22" t="s">
        <v>45</v>
      </c>
      <c r="II375" s="22" t="s">
        <v>45</v>
      </c>
      <c r="IJ375" s="22" t="s">
        <v>45</v>
      </c>
      <c r="IK375" s="22" t="s">
        <v>45</v>
      </c>
      <c r="IL375" s="22" t="s">
        <v>45</v>
      </c>
      <c r="IM375" s="22" t="s">
        <v>45</v>
      </c>
      <c r="IN375" s="22" t="s">
        <v>45</v>
      </c>
      <c r="IO375" s="22" t="s">
        <v>45</v>
      </c>
      <c r="IP375" s="22" t="s">
        <v>45</v>
      </c>
      <c r="IQ375" s="22" t="s">
        <v>45</v>
      </c>
      <c r="IR375" s="22" t="s">
        <v>45</v>
      </c>
    </row>
    <row r="376" spans="1:252" ht="18.75" hidden="1" x14ac:dyDescent="0.2">
      <c r="B376" s="94" t="s">
        <v>43</v>
      </c>
      <c r="C376" s="20"/>
      <c r="D376" s="20"/>
      <c r="E376" s="20"/>
      <c r="F376" s="21"/>
      <c r="G376" s="21"/>
      <c r="H376" s="119"/>
    </row>
    <row r="377" spans="1:252" ht="18.75" hidden="1" x14ac:dyDescent="0.2">
      <c r="B377" s="94" t="s">
        <v>157</v>
      </c>
      <c r="C377" s="20"/>
      <c r="D377" s="20"/>
      <c r="E377" s="20"/>
      <c r="F377" s="21"/>
      <c r="G377" s="21"/>
      <c r="H377" s="119"/>
    </row>
    <row r="378" spans="1:252" ht="18.75" hidden="1" x14ac:dyDescent="0.2">
      <c r="B378" s="94" t="s">
        <v>177</v>
      </c>
      <c r="C378" s="20"/>
      <c r="D378" s="20"/>
      <c r="E378" s="20"/>
      <c r="F378" s="21"/>
      <c r="G378" s="21"/>
      <c r="H378" s="119"/>
    </row>
    <row r="379" spans="1:252" ht="18" customHeight="1" x14ac:dyDescent="0.2">
      <c r="B379" s="88" t="s">
        <v>201</v>
      </c>
      <c r="C379" s="20"/>
      <c r="D379" s="20"/>
      <c r="E379" s="20"/>
      <c r="F379" s="20"/>
      <c r="G379" s="20"/>
      <c r="H379" s="133">
        <v>85638</v>
      </c>
    </row>
    <row r="380" spans="1:252" ht="18" customHeight="1" x14ac:dyDescent="0.2">
      <c r="B380" s="89" t="s">
        <v>214</v>
      </c>
      <c r="C380" s="20">
        <v>158100</v>
      </c>
      <c r="D380" s="20">
        <v>157670</v>
      </c>
      <c r="E380" s="20"/>
      <c r="F380" s="21"/>
      <c r="G380" s="21"/>
      <c r="H380" s="119">
        <f>30000+430000+3800+148715+73124+685755</f>
        <v>1371394</v>
      </c>
    </row>
    <row r="381" spans="1:252" ht="0.75" hidden="1" customHeight="1" x14ac:dyDescent="0.2">
      <c r="B381" s="84" t="s">
        <v>41</v>
      </c>
      <c r="C381" s="20"/>
      <c r="D381" s="20"/>
      <c r="E381" s="20"/>
      <c r="F381" s="21"/>
      <c r="G381" s="21"/>
      <c r="H381" s="119"/>
    </row>
    <row r="382" spans="1:252" ht="18.75" hidden="1" x14ac:dyDescent="0.2">
      <c r="B382" s="84" t="s">
        <v>99</v>
      </c>
      <c r="C382" s="20"/>
      <c r="D382" s="20"/>
      <c r="E382" s="20"/>
      <c r="F382" s="21"/>
      <c r="G382" s="21"/>
      <c r="H382" s="119"/>
    </row>
    <row r="383" spans="1:252" ht="18.75" hidden="1" x14ac:dyDescent="0.2">
      <c r="B383" s="84" t="s">
        <v>100</v>
      </c>
      <c r="C383" s="20"/>
      <c r="D383" s="20"/>
      <c r="E383" s="20"/>
      <c r="F383" s="21"/>
      <c r="G383" s="21"/>
      <c r="H383" s="119"/>
    </row>
    <row r="384" spans="1:252" ht="18.75" hidden="1" x14ac:dyDescent="0.2">
      <c r="B384" s="84" t="s">
        <v>93</v>
      </c>
      <c r="C384" s="20"/>
      <c r="D384" s="20"/>
      <c r="E384" s="20"/>
      <c r="F384" s="21"/>
      <c r="G384" s="21"/>
      <c r="H384" s="119"/>
    </row>
    <row r="385" spans="2:13" ht="18" customHeight="1" x14ac:dyDescent="0.2">
      <c r="B385" s="88" t="s">
        <v>201</v>
      </c>
      <c r="C385" s="20"/>
      <c r="D385" s="20"/>
      <c r="E385" s="20"/>
      <c r="F385" s="21"/>
      <c r="G385" s="21"/>
      <c r="H385" s="132">
        <v>685755</v>
      </c>
    </row>
    <row r="386" spans="2:13" ht="18" customHeight="1" x14ac:dyDescent="0.2">
      <c r="B386" s="89" t="s">
        <v>246</v>
      </c>
      <c r="C386" s="20">
        <v>649570</v>
      </c>
      <c r="D386" s="20">
        <v>646818</v>
      </c>
      <c r="E386" s="20"/>
      <c r="F386" s="21"/>
      <c r="G386" s="21"/>
      <c r="H386" s="119">
        <f>277100+56000</f>
        <v>333100</v>
      </c>
      <c r="M386" s="14"/>
    </row>
    <row r="387" spans="2:13" ht="0.75" hidden="1" customHeight="1" x14ac:dyDescent="0.2">
      <c r="B387" s="94" t="s">
        <v>125</v>
      </c>
      <c r="C387" s="20"/>
      <c r="D387" s="20"/>
      <c r="E387" s="20"/>
      <c r="F387" s="21"/>
      <c r="G387" s="21"/>
      <c r="H387" s="119"/>
    </row>
    <row r="388" spans="2:13" ht="18.75" hidden="1" x14ac:dyDescent="0.2">
      <c r="B388" s="94" t="s">
        <v>169</v>
      </c>
      <c r="C388" s="20"/>
      <c r="D388" s="20"/>
      <c r="E388" s="20"/>
      <c r="F388" s="21"/>
      <c r="G388" s="21"/>
      <c r="H388" s="119"/>
    </row>
    <row r="389" spans="2:13" ht="18.75" hidden="1" x14ac:dyDescent="0.2">
      <c r="B389" s="94" t="s">
        <v>43</v>
      </c>
      <c r="C389" s="20"/>
      <c r="D389" s="20"/>
      <c r="E389" s="20"/>
      <c r="F389" s="21"/>
      <c r="G389" s="21"/>
      <c r="H389" s="119"/>
    </row>
    <row r="390" spans="2:13" ht="18.75" hidden="1" x14ac:dyDescent="0.2">
      <c r="B390" s="94" t="s">
        <v>170</v>
      </c>
      <c r="C390" s="20"/>
      <c r="D390" s="20"/>
      <c r="E390" s="20"/>
      <c r="F390" s="21"/>
      <c r="G390" s="21"/>
      <c r="H390" s="119"/>
    </row>
    <row r="391" spans="2:13" ht="18.75" hidden="1" x14ac:dyDescent="0.2">
      <c r="B391" s="94" t="s">
        <v>160</v>
      </c>
      <c r="C391" s="20"/>
      <c r="D391" s="20"/>
      <c r="E391" s="20"/>
      <c r="F391" s="21"/>
      <c r="G391" s="21"/>
      <c r="H391" s="119"/>
    </row>
    <row r="392" spans="2:13" ht="18" customHeight="1" x14ac:dyDescent="0.2">
      <c r="B392" s="83" t="s">
        <v>47</v>
      </c>
      <c r="C392" s="20"/>
      <c r="D392" s="20"/>
      <c r="E392" s="20"/>
      <c r="F392" s="21"/>
      <c r="G392" s="21"/>
      <c r="H392" s="119">
        <f>6000+21060</f>
        <v>27060</v>
      </c>
    </row>
    <row r="393" spans="2:13" ht="18" customHeight="1" x14ac:dyDescent="0.2">
      <c r="B393" s="89" t="s">
        <v>215</v>
      </c>
      <c r="C393" s="20">
        <v>671764</v>
      </c>
      <c r="D393" s="20">
        <v>461186</v>
      </c>
      <c r="E393" s="20"/>
      <c r="F393" s="21"/>
      <c r="G393" s="21"/>
      <c r="H393" s="119">
        <f>1447656+100000+2000</f>
        <v>1549656</v>
      </c>
    </row>
    <row r="394" spans="2:13" ht="0.75" hidden="1" customHeight="1" x14ac:dyDescent="0.2">
      <c r="B394" s="84" t="s">
        <v>41</v>
      </c>
      <c r="C394" s="20"/>
      <c r="D394" s="20"/>
      <c r="E394" s="20"/>
      <c r="F394" s="21"/>
      <c r="G394" s="21"/>
      <c r="H394" s="119"/>
    </row>
    <row r="395" spans="2:13" ht="18.75" hidden="1" x14ac:dyDescent="0.2">
      <c r="B395" s="84" t="s">
        <v>137</v>
      </c>
      <c r="C395" s="20"/>
      <c r="D395" s="20"/>
      <c r="E395" s="20"/>
      <c r="F395" s="21"/>
      <c r="G395" s="21"/>
      <c r="H395" s="119"/>
    </row>
    <row r="396" spans="2:13" ht="18.75" hidden="1" x14ac:dyDescent="0.2">
      <c r="B396" s="84" t="s">
        <v>52</v>
      </c>
      <c r="C396" s="20"/>
      <c r="D396" s="20"/>
      <c r="E396" s="20"/>
      <c r="F396" s="21"/>
      <c r="G396" s="21"/>
      <c r="H396" s="119"/>
    </row>
    <row r="397" spans="2:13" ht="18.75" hidden="1" x14ac:dyDescent="0.2">
      <c r="B397" s="84" t="s">
        <v>53</v>
      </c>
      <c r="C397" s="20"/>
      <c r="D397" s="20"/>
      <c r="E397" s="20"/>
      <c r="F397" s="21"/>
      <c r="G397" s="21"/>
      <c r="H397" s="119"/>
    </row>
    <row r="398" spans="2:13" ht="18.75" hidden="1" x14ac:dyDescent="0.2">
      <c r="B398" s="84" t="s">
        <v>175</v>
      </c>
      <c r="C398" s="20"/>
      <c r="D398" s="20"/>
      <c r="E398" s="20"/>
      <c r="F398" s="21"/>
      <c r="G398" s="21"/>
      <c r="H398" s="119"/>
    </row>
    <row r="399" spans="2:13" ht="18.75" hidden="1" x14ac:dyDescent="0.2">
      <c r="B399" s="94" t="s">
        <v>43</v>
      </c>
      <c r="C399" s="20"/>
      <c r="D399" s="20"/>
      <c r="E399" s="20"/>
      <c r="F399" s="21"/>
      <c r="G399" s="21"/>
      <c r="H399" s="119"/>
    </row>
    <row r="400" spans="2:13" ht="18.75" hidden="1" x14ac:dyDescent="0.2">
      <c r="B400" s="94" t="s">
        <v>158</v>
      </c>
      <c r="C400" s="20"/>
      <c r="D400" s="20"/>
      <c r="E400" s="20"/>
      <c r="F400" s="21"/>
      <c r="G400" s="21"/>
      <c r="H400" s="119"/>
    </row>
    <row r="401" spans="1:8" ht="18.75" hidden="1" x14ac:dyDescent="0.2">
      <c r="B401" s="84" t="s">
        <v>41</v>
      </c>
      <c r="C401" s="20"/>
      <c r="D401" s="20"/>
      <c r="E401" s="20"/>
      <c r="F401" s="21"/>
      <c r="G401" s="21"/>
      <c r="H401" s="119"/>
    </row>
    <row r="402" spans="1:8" ht="18.75" hidden="1" x14ac:dyDescent="0.2">
      <c r="B402" s="84" t="s">
        <v>69</v>
      </c>
      <c r="C402" s="20"/>
      <c r="D402" s="20"/>
      <c r="E402" s="20"/>
      <c r="F402" s="21"/>
      <c r="G402" s="21"/>
      <c r="H402" s="119"/>
    </row>
    <row r="403" spans="1:8" ht="18.75" hidden="1" x14ac:dyDescent="0.2">
      <c r="A403" t="s">
        <v>48</v>
      </c>
      <c r="B403" s="97" t="s">
        <v>70</v>
      </c>
      <c r="C403" s="20"/>
      <c r="D403" s="20"/>
      <c r="E403" s="20"/>
      <c r="F403" s="21"/>
      <c r="G403" s="21"/>
      <c r="H403" s="119"/>
    </row>
    <row r="404" spans="1:8" ht="18" customHeight="1" x14ac:dyDescent="0.2">
      <c r="B404" s="89" t="s">
        <v>1</v>
      </c>
      <c r="C404" s="20">
        <v>44633</v>
      </c>
      <c r="D404" s="20">
        <v>38050</v>
      </c>
      <c r="E404" s="20"/>
      <c r="F404" s="21"/>
      <c r="G404" s="21"/>
      <c r="H404" s="119">
        <f>27000+40+43979+50000</f>
        <v>121019</v>
      </c>
    </row>
    <row r="405" spans="1:8" ht="15.75" hidden="1" customHeight="1" x14ac:dyDescent="0.2">
      <c r="B405" s="84" t="s">
        <v>41</v>
      </c>
      <c r="C405" s="20"/>
      <c r="D405" s="20"/>
      <c r="E405" s="20"/>
      <c r="F405" s="21"/>
      <c r="G405" s="21"/>
      <c r="H405" s="119"/>
    </row>
    <row r="406" spans="1:8" ht="15.75" hidden="1" customHeight="1" x14ac:dyDescent="0.2">
      <c r="B406" s="84" t="s">
        <v>104</v>
      </c>
      <c r="C406" s="20"/>
      <c r="D406" s="20"/>
      <c r="E406" s="20"/>
      <c r="F406" s="21"/>
      <c r="G406" s="21"/>
      <c r="H406" s="119"/>
    </row>
    <row r="407" spans="1:8" ht="15.75" hidden="1" customHeight="1" x14ac:dyDescent="0.2">
      <c r="B407" s="84" t="s">
        <v>105</v>
      </c>
      <c r="C407" s="20"/>
      <c r="D407" s="20"/>
      <c r="E407" s="20"/>
      <c r="F407" s="21"/>
      <c r="G407" s="21"/>
      <c r="H407" s="119"/>
    </row>
    <row r="408" spans="1:8" ht="15.75" hidden="1" customHeight="1" x14ac:dyDescent="0.2">
      <c r="B408" s="84" t="s">
        <v>106</v>
      </c>
      <c r="C408" s="20"/>
      <c r="D408" s="20"/>
      <c r="E408" s="20"/>
      <c r="F408" s="21"/>
      <c r="G408" s="21"/>
      <c r="H408" s="119"/>
    </row>
    <row r="409" spans="1:8" ht="15.75" hidden="1" customHeight="1" x14ac:dyDescent="0.2">
      <c r="B409" s="84" t="s">
        <v>113</v>
      </c>
      <c r="C409" s="20"/>
      <c r="D409" s="20"/>
      <c r="E409" s="20"/>
      <c r="F409" s="21"/>
      <c r="G409" s="21"/>
      <c r="H409" s="119"/>
    </row>
    <row r="410" spans="1:8" ht="15.75" hidden="1" customHeight="1" x14ac:dyDescent="0.2">
      <c r="B410" s="94" t="s">
        <v>153</v>
      </c>
      <c r="C410" s="20"/>
      <c r="D410" s="20"/>
      <c r="E410" s="20"/>
      <c r="F410" s="21"/>
      <c r="G410" s="21"/>
      <c r="H410" s="119"/>
    </row>
    <row r="411" spans="1:8" ht="15.75" hidden="1" customHeight="1" x14ac:dyDescent="0.2">
      <c r="B411" s="94" t="s">
        <v>159</v>
      </c>
      <c r="C411" s="20"/>
      <c r="D411" s="20"/>
      <c r="E411" s="20"/>
      <c r="F411" s="21"/>
      <c r="G411" s="21"/>
      <c r="H411" s="119"/>
    </row>
    <row r="412" spans="1:8" ht="21" customHeight="1" x14ac:dyDescent="0.2">
      <c r="B412" s="88" t="s">
        <v>201</v>
      </c>
      <c r="C412" s="20"/>
      <c r="D412" s="20"/>
      <c r="E412" s="20"/>
      <c r="F412" s="21"/>
      <c r="G412" s="21"/>
      <c r="H412" s="132">
        <v>50000</v>
      </c>
    </row>
    <row r="413" spans="1:8" ht="18" customHeight="1" x14ac:dyDescent="0.2">
      <c r="B413" s="89" t="s">
        <v>236</v>
      </c>
      <c r="C413" s="20"/>
      <c r="D413" s="20"/>
      <c r="E413" s="20"/>
      <c r="F413" s="21"/>
      <c r="G413" s="21"/>
      <c r="H413" s="119">
        <f>3128917+5979</f>
        <v>3134896</v>
      </c>
    </row>
    <row r="414" spans="1:8" ht="18" customHeight="1" x14ac:dyDescent="0.2">
      <c r="B414" s="88" t="s">
        <v>201</v>
      </c>
      <c r="C414" s="20"/>
      <c r="D414" s="20"/>
      <c r="E414" s="20"/>
      <c r="F414" s="21"/>
      <c r="G414" s="21"/>
      <c r="H414" s="132">
        <v>5979</v>
      </c>
    </row>
    <row r="415" spans="1:8" ht="18" customHeight="1" x14ac:dyDescent="0.2">
      <c r="B415" s="89" t="s">
        <v>31</v>
      </c>
      <c r="C415" s="20">
        <v>25000</v>
      </c>
      <c r="D415" s="20">
        <v>6393</v>
      </c>
      <c r="E415" s="20"/>
      <c r="F415" s="21"/>
      <c r="G415" s="21"/>
      <c r="H415" s="119">
        <f>264373+50000</f>
        <v>314373</v>
      </c>
    </row>
    <row r="416" spans="1:8" ht="15.75" hidden="1" customHeight="1" x14ac:dyDescent="0.2">
      <c r="B416" s="84" t="s">
        <v>41</v>
      </c>
      <c r="C416" s="20"/>
      <c r="D416" s="20"/>
      <c r="E416" s="20"/>
      <c r="F416" s="21"/>
      <c r="G416" s="21"/>
      <c r="H416" s="119"/>
    </row>
    <row r="417" spans="2:12" ht="15.75" hidden="1" customHeight="1" x14ac:dyDescent="0.2">
      <c r="B417" s="84" t="s">
        <v>108</v>
      </c>
      <c r="C417" s="20"/>
      <c r="D417" s="20"/>
      <c r="E417" s="20"/>
      <c r="F417" s="21"/>
      <c r="G417" s="21"/>
      <c r="H417" s="119"/>
    </row>
    <row r="418" spans="2:12" ht="15.75" hidden="1" customHeight="1" x14ac:dyDescent="0.2">
      <c r="B418" s="84" t="s">
        <v>109</v>
      </c>
      <c r="C418" s="20"/>
      <c r="D418" s="20"/>
      <c r="E418" s="20"/>
      <c r="F418" s="21"/>
      <c r="G418" s="21"/>
      <c r="H418" s="119"/>
    </row>
    <row r="419" spans="2:12" ht="15.75" hidden="1" customHeight="1" x14ac:dyDescent="0.2">
      <c r="B419" s="84" t="s">
        <v>110</v>
      </c>
      <c r="C419" s="20"/>
      <c r="D419" s="20"/>
      <c r="E419" s="20"/>
      <c r="F419" s="21"/>
      <c r="G419" s="21"/>
      <c r="H419" s="119"/>
    </row>
    <row r="420" spans="2:12" ht="15.75" hidden="1" customHeight="1" x14ac:dyDescent="0.2">
      <c r="B420" s="84" t="s">
        <v>111</v>
      </c>
      <c r="C420" s="20"/>
      <c r="D420" s="20"/>
      <c r="E420" s="20"/>
      <c r="F420" s="21"/>
      <c r="G420" s="21"/>
      <c r="H420" s="119"/>
    </row>
    <row r="421" spans="2:12" ht="16.5" hidden="1" customHeight="1" x14ac:dyDescent="0.2">
      <c r="B421" s="84" t="s">
        <v>41</v>
      </c>
      <c r="C421" s="20"/>
      <c r="D421" s="20"/>
      <c r="E421" s="20"/>
      <c r="F421" s="21"/>
      <c r="G421" s="21"/>
      <c r="H421" s="116"/>
    </row>
    <row r="422" spans="2:12" ht="16.5" hidden="1" customHeight="1" x14ac:dyDescent="0.2">
      <c r="B422" s="84" t="s">
        <v>97</v>
      </c>
      <c r="C422" s="20"/>
      <c r="D422" s="20"/>
      <c r="E422" s="20"/>
      <c r="F422" s="21"/>
      <c r="G422" s="21"/>
      <c r="H422" s="116"/>
    </row>
    <row r="423" spans="2:12" ht="16.5" hidden="1" customHeight="1" x14ac:dyDescent="0.2">
      <c r="B423" s="84" t="s">
        <v>98</v>
      </c>
      <c r="C423" s="20"/>
      <c r="D423" s="20"/>
      <c r="E423" s="20"/>
      <c r="F423" s="21"/>
      <c r="G423" s="21"/>
      <c r="H423" s="116"/>
    </row>
    <row r="424" spans="2:12" ht="16.5" hidden="1" customHeight="1" x14ac:dyDescent="0.2">
      <c r="B424" s="84" t="s">
        <v>72</v>
      </c>
      <c r="C424" s="20"/>
      <c r="D424" s="20"/>
      <c r="E424" s="20"/>
      <c r="F424" s="21"/>
      <c r="G424" s="21"/>
      <c r="H424" s="116"/>
    </row>
    <row r="425" spans="2:12" ht="20.25" customHeight="1" x14ac:dyDescent="0.2">
      <c r="B425" s="83" t="s">
        <v>250</v>
      </c>
      <c r="C425" s="20"/>
      <c r="D425" s="20"/>
      <c r="E425" s="20"/>
      <c r="F425" s="21"/>
      <c r="G425" s="21"/>
      <c r="H425" s="116">
        <f>10000+10500+5000</f>
        <v>25500</v>
      </c>
    </row>
    <row r="426" spans="2:12" ht="18" customHeight="1" x14ac:dyDescent="0.2">
      <c r="B426" s="106" t="s">
        <v>44</v>
      </c>
      <c r="C426" s="46"/>
      <c r="D426" s="46"/>
      <c r="E426" s="46"/>
      <c r="F426" s="46"/>
      <c r="G426" s="46"/>
      <c r="H426" s="44">
        <f>H427+H428</f>
        <v>204828</v>
      </c>
    </row>
    <row r="427" spans="2:12" ht="18" customHeight="1" x14ac:dyDescent="0.2">
      <c r="B427" s="89" t="s">
        <v>46</v>
      </c>
      <c r="C427" s="20"/>
      <c r="D427" s="20"/>
      <c r="E427" s="20"/>
      <c r="F427" s="20"/>
      <c r="G427" s="20"/>
      <c r="H427" s="109">
        <v>4828</v>
      </c>
      <c r="J427" s="54"/>
    </row>
    <row r="428" spans="2:12" ht="18" customHeight="1" x14ac:dyDescent="0.2">
      <c r="B428" s="89" t="s">
        <v>107</v>
      </c>
      <c r="C428" s="20"/>
      <c r="D428" s="20"/>
      <c r="E428" s="20"/>
      <c r="F428" s="20"/>
      <c r="G428" s="20"/>
      <c r="H428" s="109">
        <v>200000</v>
      </c>
    </row>
    <row r="429" spans="2:12" ht="18" customHeight="1" x14ac:dyDescent="0.2">
      <c r="B429" s="99" t="s">
        <v>259</v>
      </c>
      <c r="C429" s="51"/>
      <c r="D429" s="51"/>
      <c r="E429" s="51"/>
      <c r="F429" s="51"/>
      <c r="G429" s="51"/>
      <c r="H429" s="122">
        <f>H181+H200+H207+H217+H219+H231+H262+H269+H277+H288+H315+H327+H337+H339+H357+H379+H412+H385+H414+H204+H195+H329</f>
        <v>6369418</v>
      </c>
      <c r="I429" s="54"/>
      <c r="L429" s="54"/>
    </row>
    <row r="430" spans="2:12" ht="18" customHeight="1" x14ac:dyDescent="0.2">
      <c r="B430" s="154" t="s">
        <v>25</v>
      </c>
      <c r="C430" s="155">
        <f>C172+C191+C208+C220+C232+C252+C316+C367</f>
        <v>12797142</v>
      </c>
      <c r="D430" s="155">
        <f>D172+D191+D208+D220+D232+D252+D316+D367+D426</f>
        <v>10059703</v>
      </c>
      <c r="E430" s="155">
        <f>SUM(E174:E420)</f>
        <v>0</v>
      </c>
      <c r="F430" s="155">
        <f>SUM(F174:F420)</f>
        <v>0</v>
      </c>
      <c r="G430" s="155"/>
      <c r="H430" s="156">
        <f>H172+H191+H208+H220+H232+H252+H316+H367+H426</f>
        <v>40546878</v>
      </c>
    </row>
    <row r="431" spans="2:12" ht="15.75" customHeight="1" x14ac:dyDescent="0.2">
      <c r="B431" s="64"/>
      <c r="C431" s="31"/>
      <c r="D431" s="31"/>
      <c r="E431" s="31"/>
      <c r="F431" s="31"/>
      <c r="G431" s="31"/>
      <c r="H431" s="41"/>
    </row>
    <row r="432" spans="2:12" ht="12.75" customHeight="1" x14ac:dyDescent="0.2">
      <c r="B432" s="60"/>
      <c r="C432" s="31"/>
      <c r="D432" s="31"/>
      <c r="E432" s="31"/>
      <c r="F432" s="31"/>
      <c r="G432" s="31"/>
    </row>
    <row r="433" spans="1:36" s="3" customFormat="1" ht="39" customHeight="1" x14ac:dyDescent="0.2">
      <c r="A433" s="2" t="s">
        <v>5</v>
      </c>
      <c r="B433" s="148" t="s">
        <v>7</v>
      </c>
      <c r="C433" s="150"/>
      <c r="D433" s="150"/>
      <c r="E433" s="150"/>
      <c r="F433" s="150"/>
      <c r="G433" s="150"/>
      <c r="H433" s="147" t="s">
        <v>249</v>
      </c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s="2" customFormat="1" ht="18" customHeight="1" x14ac:dyDescent="0.2">
      <c r="B434" s="59" t="s">
        <v>9</v>
      </c>
      <c r="C434" s="44"/>
      <c r="D434" s="44"/>
      <c r="E434" s="44"/>
      <c r="F434" s="44"/>
      <c r="G434" s="44"/>
      <c r="H434" s="124">
        <f>H437</f>
        <v>3583189</v>
      </c>
    </row>
    <row r="435" spans="1:36" s="2" customFormat="1" ht="16.5" hidden="1" customHeight="1" x14ac:dyDescent="0.2">
      <c r="B435" s="61" t="s">
        <v>41</v>
      </c>
      <c r="C435" s="24"/>
      <c r="D435" s="24"/>
      <c r="E435" s="24"/>
      <c r="F435" s="24"/>
      <c r="G435" s="24"/>
      <c r="H435" s="125"/>
    </row>
    <row r="436" spans="1:36" s="2" customFormat="1" ht="16.5" hidden="1" customHeight="1" x14ac:dyDescent="0.2">
      <c r="B436" s="17" t="s">
        <v>93</v>
      </c>
      <c r="C436" s="24"/>
      <c r="D436" s="24"/>
      <c r="E436" s="24"/>
      <c r="F436" s="24"/>
      <c r="G436" s="24"/>
      <c r="H436" s="125"/>
    </row>
    <row r="437" spans="1:36" ht="18.75" customHeight="1" x14ac:dyDescent="0.2">
      <c r="B437" s="89" t="s">
        <v>228</v>
      </c>
      <c r="C437" s="20">
        <v>424172</v>
      </c>
      <c r="D437" s="20">
        <v>391353</v>
      </c>
      <c r="E437" s="20">
        <f>C437-D437</f>
        <v>32819</v>
      </c>
      <c r="F437" s="21"/>
      <c r="G437" s="21"/>
      <c r="H437" s="126">
        <f>3566189+7000+6000+4000</f>
        <v>3583189</v>
      </c>
    </row>
    <row r="438" spans="1:36" ht="15.75" hidden="1" x14ac:dyDescent="0.2">
      <c r="B438" s="17" t="s">
        <v>41</v>
      </c>
      <c r="C438" s="20"/>
      <c r="D438" s="20"/>
      <c r="E438" s="20"/>
      <c r="F438" s="21"/>
      <c r="G438" s="21"/>
      <c r="H438" s="116"/>
    </row>
    <row r="439" spans="1:36" ht="15.75" hidden="1" x14ac:dyDescent="0.2">
      <c r="B439" s="17" t="s">
        <v>180</v>
      </c>
      <c r="C439" s="20"/>
      <c r="D439" s="20"/>
      <c r="E439" s="20"/>
      <c r="F439" s="21"/>
      <c r="G439" s="21"/>
      <c r="H439" s="116"/>
    </row>
    <row r="440" spans="1:36" ht="15.75" hidden="1" x14ac:dyDescent="0.2">
      <c r="B440" s="17" t="s">
        <v>181</v>
      </c>
      <c r="C440" s="20"/>
      <c r="D440" s="20"/>
      <c r="E440" s="20"/>
      <c r="F440" s="21"/>
      <c r="G440" s="21"/>
      <c r="H440" s="116"/>
    </row>
    <row r="441" spans="1:36" ht="15.75" hidden="1" x14ac:dyDescent="0.2">
      <c r="B441" s="17" t="s">
        <v>182</v>
      </c>
      <c r="C441" s="20"/>
      <c r="D441" s="20"/>
      <c r="E441" s="20"/>
      <c r="F441" s="21"/>
      <c r="G441" s="21"/>
      <c r="H441" s="116"/>
    </row>
    <row r="442" spans="1:36" ht="15.75" hidden="1" x14ac:dyDescent="0.2">
      <c r="B442" s="17" t="s">
        <v>121</v>
      </c>
      <c r="C442" s="20"/>
      <c r="D442" s="20"/>
      <c r="E442" s="20"/>
      <c r="F442" s="21"/>
      <c r="G442" s="21"/>
      <c r="H442" s="116"/>
    </row>
    <row r="443" spans="1:36" ht="18.75" customHeight="1" x14ac:dyDescent="0.2">
      <c r="B443" s="59" t="s">
        <v>15</v>
      </c>
      <c r="C443" s="47"/>
      <c r="D443" s="47"/>
      <c r="E443" s="47"/>
      <c r="F443" s="47"/>
      <c r="G443" s="47"/>
      <c r="H443" s="44">
        <f>H445+H444</f>
        <v>31000</v>
      </c>
    </row>
    <row r="444" spans="1:36" ht="18.75" customHeight="1" x14ac:dyDescent="0.2">
      <c r="B444" s="89" t="s">
        <v>16</v>
      </c>
      <c r="C444" s="28"/>
      <c r="D444" s="28"/>
      <c r="E444" s="28"/>
      <c r="F444" s="28"/>
      <c r="G444" s="28"/>
      <c r="H444" s="127">
        <v>1000</v>
      </c>
    </row>
    <row r="445" spans="1:36" ht="18" customHeight="1" x14ac:dyDescent="0.2">
      <c r="B445" s="89" t="s">
        <v>219</v>
      </c>
      <c r="C445" s="28"/>
      <c r="D445" s="28"/>
      <c r="E445" s="28"/>
      <c r="F445" s="28"/>
      <c r="G445" s="28"/>
      <c r="H445" s="135">
        <v>30000</v>
      </c>
    </row>
    <row r="446" spans="1:36" ht="18" customHeight="1" x14ac:dyDescent="0.2">
      <c r="B446" s="100" t="s">
        <v>26</v>
      </c>
      <c r="C446" s="29">
        <f>SUM(C437:C444)</f>
        <v>424172</v>
      </c>
      <c r="D446" s="29">
        <f>SUM(D437:D444)</f>
        <v>391353</v>
      </c>
      <c r="E446" s="29">
        <f>SUM(E437:E444)</f>
        <v>32819</v>
      </c>
      <c r="F446" s="29">
        <f>SUM(F437:F444)</f>
        <v>0</v>
      </c>
      <c r="G446" s="29"/>
      <c r="H446" s="128">
        <f>H434+H443</f>
        <v>3614189</v>
      </c>
    </row>
    <row r="447" spans="1:36" ht="16.5" x14ac:dyDescent="0.2">
      <c r="A447" s="39"/>
      <c r="B447" s="62"/>
      <c r="C447" s="27"/>
      <c r="D447" s="27"/>
      <c r="E447" s="27"/>
      <c r="F447" s="27"/>
      <c r="G447" s="27"/>
      <c r="H447" s="116"/>
    </row>
    <row r="448" spans="1:36" ht="18" customHeight="1" x14ac:dyDescent="0.2">
      <c r="B448" s="142" t="s">
        <v>199</v>
      </c>
      <c r="C448" s="30">
        <f>SUM(C430+C446)</f>
        <v>13221314</v>
      </c>
      <c r="D448" s="30">
        <f>SUM(D430+D446)</f>
        <v>10451056</v>
      </c>
      <c r="E448" s="30">
        <f>SUM(E430+E446)</f>
        <v>32819</v>
      </c>
      <c r="F448" s="30">
        <f>SUM(F430+F446)</f>
        <v>0</v>
      </c>
      <c r="G448" s="30"/>
      <c r="H448" s="129">
        <f>H169+H430+H446-H168-H429</f>
        <v>85978731</v>
      </c>
      <c r="J448" s="54"/>
    </row>
    <row r="449" spans="2:9" ht="18" customHeight="1" x14ac:dyDescent="0.2">
      <c r="B449" s="143" t="s">
        <v>200</v>
      </c>
      <c r="C449" s="21"/>
      <c r="D449" s="21"/>
      <c r="E449" s="21"/>
      <c r="F449" s="21"/>
      <c r="G449" s="21"/>
      <c r="H449" s="130">
        <f>H168+H429</f>
        <v>8715867</v>
      </c>
    </row>
    <row r="450" spans="2:9" ht="24.75" customHeight="1" x14ac:dyDescent="0.2">
      <c r="B450" s="68" t="s">
        <v>255</v>
      </c>
      <c r="C450" s="69"/>
      <c r="D450" s="69"/>
      <c r="E450" s="69"/>
      <c r="F450" s="69"/>
      <c r="G450" s="69"/>
      <c r="H450" s="131">
        <f>H430+H446+H169</f>
        <v>94694598</v>
      </c>
    </row>
    <row r="451" spans="2:9" ht="2.25" hidden="1" customHeight="1" x14ac:dyDescent="0.2">
      <c r="B451" s="32" t="s">
        <v>232</v>
      </c>
      <c r="C451" s="33" t="e">
        <f>C169+C430+C446+#REF!</f>
        <v>#REF!</v>
      </c>
      <c r="D451" s="33" t="e">
        <f>D169+D430+D446+#REF!</f>
        <v>#REF!</v>
      </c>
      <c r="E451" s="33" t="e">
        <f>E169+E430+E446+#REF!</f>
        <v>#REF!</v>
      </c>
      <c r="F451" s="33" t="e">
        <f>F169+F430+F446+#REF!</f>
        <v>#REF!</v>
      </c>
      <c r="G451" s="33"/>
      <c r="H451" s="134"/>
    </row>
    <row r="452" spans="2:9" ht="15.75" hidden="1" customHeight="1" x14ac:dyDescent="0.2">
      <c r="B452" s="6"/>
      <c r="C452" s="52"/>
      <c r="D452" s="52"/>
      <c r="E452" s="52"/>
      <c r="F452" s="52"/>
      <c r="G452" s="52"/>
    </row>
    <row r="453" spans="2:9" ht="16.5" hidden="1" customHeight="1" x14ac:dyDescent="0.2">
      <c r="B453" s="53"/>
      <c r="C453" s="52"/>
      <c r="D453" s="52"/>
      <c r="E453" s="52"/>
      <c r="F453" s="52"/>
      <c r="G453" s="52"/>
    </row>
    <row r="454" spans="2:9" ht="17.25" hidden="1" customHeight="1" x14ac:dyDescent="0.2">
      <c r="B454" s="53"/>
      <c r="C454" s="52"/>
      <c r="D454" s="52"/>
      <c r="E454" s="52"/>
      <c r="F454" s="52"/>
      <c r="G454" s="52"/>
    </row>
    <row r="455" spans="2:9" ht="23.25" customHeight="1" x14ac:dyDescent="0.2">
      <c r="B455" s="53"/>
      <c r="C455" s="52"/>
      <c r="D455" s="52"/>
      <c r="E455" s="52"/>
      <c r="F455" s="52"/>
      <c r="G455" s="52"/>
      <c r="H455" s="138"/>
      <c r="I455" s="139"/>
    </row>
    <row r="456" spans="2:9" ht="23.25" customHeight="1" x14ac:dyDescent="0.2">
      <c r="B456" s="53"/>
      <c r="C456" s="52"/>
      <c r="D456" s="52"/>
      <c r="E456" s="52"/>
      <c r="F456" s="52"/>
      <c r="G456" s="52"/>
      <c r="H456" s="138"/>
      <c r="I456" s="139"/>
    </row>
    <row r="457" spans="2:9" ht="21" customHeight="1" x14ac:dyDescent="0.2">
      <c r="B457" s="139"/>
      <c r="C457" s="52"/>
      <c r="D457" s="52"/>
      <c r="E457" s="52"/>
      <c r="F457" s="52"/>
      <c r="G457" s="52"/>
      <c r="H457" s="137"/>
    </row>
    <row r="458" spans="2:9" ht="21.75" customHeight="1" x14ac:dyDescent="0.2">
      <c r="B458" s="139"/>
      <c r="C458" s="52"/>
      <c r="D458" s="52"/>
      <c r="E458" s="52"/>
      <c r="F458" s="52"/>
      <c r="G458" s="52"/>
      <c r="H458" s="137"/>
    </row>
    <row r="459" spans="2:9" ht="21" customHeight="1" x14ac:dyDescent="0.2">
      <c r="B459" s="139"/>
      <c r="C459" s="52"/>
      <c r="D459" s="52"/>
      <c r="E459" s="52"/>
      <c r="F459" s="52"/>
      <c r="G459" s="52"/>
      <c r="H459" s="137"/>
    </row>
    <row r="460" spans="2:9" ht="12.75" hidden="1" customHeight="1" x14ac:dyDescent="0.2">
      <c r="B460" s="53"/>
      <c r="C460" s="52"/>
      <c r="D460" s="52"/>
      <c r="E460" s="52"/>
      <c r="F460" s="52"/>
      <c r="G460" s="52"/>
    </row>
    <row r="461" spans="2:9" ht="15.75" hidden="1" customHeight="1" x14ac:dyDescent="0.2">
      <c r="B461" s="7"/>
      <c r="C461" s="9"/>
      <c r="D461" s="9"/>
      <c r="E461" s="9"/>
      <c r="F461" s="9"/>
      <c r="G461" s="9"/>
    </row>
    <row r="462" spans="2:9" ht="15" hidden="1" customHeight="1" x14ac:dyDescent="0.2">
      <c r="B462" s="8"/>
    </row>
    <row r="463" spans="2:9" ht="15" hidden="1" customHeight="1" x14ac:dyDescent="0.2">
      <c r="B463" s="8"/>
    </row>
    <row r="464" spans="2:9" ht="15" hidden="1" customHeight="1" x14ac:dyDescent="0.2">
      <c r="B464" s="8"/>
    </row>
    <row r="465" spans="2:5" ht="14.25" hidden="1" customHeight="1" x14ac:dyDescent="0.2">
      <c r="B465" s="34"/>
    </row>
    <row r="466" spans="2:5" ht="21" customHeight="1" x14ac:dyDescent="0.2">
      <c r="B466" s="139"/>
      <c r="C466" s="5"/>
      <c r="D466" s="5"/>
      <c r="E466" s="5"/>
    </row>
    <row r="467" spans="2:5" ht="21" customHeight="1" x14ac:dyDescent="0.2">
      <c r="B467" s="141"/>
      <c r="C467" s="5"/>
      <c r="D467" s="5"/>
      <c r="E467" s="5"/>
    </row>
    <row r="468" spans="2:5" ht="21" customHeight="1" x14ac:dyDescent="0.2">
      <c r="B468" s="75"/>
      <c r="C468" s="5"/>
      <c r="D468" s="5"/>
      <c r="E468" s="5"/>
    </row>
    <row r="469" spans="2:5" ht="21" customHeight="1" x14ac:dyDescent="0.2">
      <c r="B469" s="75"/>
      <c r="C469" s="5"/>
      <c r="D469" s="5"/>
      <c r="E469" s="5"/>
    </row>
    <row r="470" spans="2:5" ht="18.75" x14ac:dyDescent="0.2">
      <c r="B470" s="140"/>
      <c r="C470" s="7"/>
      <c r="D470" s="7"/>
      <c r="E470" s="7"/>
    </row>
    <row r="471" spans="2:5" ht="19.5" customHeight="1" x14ac:dyDescent="0.2">
      <c r="B471" s="65"/>
      <c r="C471" s="8"/>
      <c r="D471" s="8"/>
      <c r="E471" s="8"/>
    </row>
    <row r="472" spans="2:5" ht="19.5" customHeight="1" x14ac:dyDescent="0.2">
      <c r="B472" s="65"/>
    </row>
    <row r="473" spans="2:5" x14ac:dyDescent="0.2">
      <c r="B473" s="39"/>
    </row>
    <row r="474" spans="2:5" x14ac:dyDescent="0.2">
      <c r="B474" s="39"/>
    </row>
    <row r="475" spans="2:5" ht="18.75" customHeight="1" x14ac:dyDescent="0.2">
      <c r="B475" s="65"/>
    </row>
    <row r="476" spans="2:5" ht="17.25" customHeight="1" x14ac:dyDescent="0.2">
      <c r="B476" s="65"/>
      <c r="C476" s="4"/>
      <c r="D476" s="4"/>
      <c r="E476" s="4"/>
    </row>
    <row r="478" spans="2:5" ht="15" x14ac:dyDescent="0.2">
      <c r="B478" s="65"/>
    </row>
    <row r="484" spans="2:5" x14ac:dyDescent="0.2">
      <c r="B484" s="4"/>
      <c r="C484" s="4"/>
      <c r="D484" s="4"/>
      <c r="E484" s="4"/>
    </row>
    <row r="488" spans="2:5" x14ac:dyDescent="0.2">
      <c r="B488" s="4"/>
      <c r="C488" s="4"/>
      <c r="D488" s="4"/>
      <c r="E488" s="4"/>
    </row>
  </sheetData>
  <mergeCells count="1">
    <mergeCell ref="B1:H1"/>
  </mergeCells>
  <phoneticPr fontId="4" type="noConversion"/>
  <pageMargins left="1.1811023622047245" right="0" top="0.39370078740157483" bottom="0.78740157480314965" header="0" footer="0"/>
  <pageSetup paperSize="9" scale="70" orientation="portrait" r:id="rId1"/>
  <headerFooter alignWithMargins="0"/>
  <ignoredErrors>
    <ignoredError sqref="E11 E147 E9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1" sqref="C41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разходи 2025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budjet</dc:creator>
  <cp:lastModifiedBy>budjet</cp:lastModifiedBy>
  <cp:lastPrinted>2025-04-09T13:36:11Z</cp:lastPrinted>
  <dcterms:created xsi:type="dcterms:W3CDTF">2009-06-03T13:30:51Z</dcterms:created>
  <dcterms:modified xsi:type="dcterms:W3CDTF">2025-04-09T16:52:38Z</dcterms:modified>
</cp:coreProperties>
</file>