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" yWindow="-195" windowWidth="15330" windowHeight="4935" tabRatio="571"/>
  </bookViews>
  <sheets>
    <sheet name="Спортно,общеж." sheetId="3" r:id="rId1"/>
  </sheets>
  <calcPr calcId="145621"/>
</workbook>
</file>

<file path=xl/calcChain.xml><?xml version="1.0" encoding="utf-8"?>
<calcChain xmlns="http://schemas.openxmlformats.org/spreadsheetml/2006/main">
  <c r="AF8" i="3" l="1"/>
  <c r="AR9" i="3" l="1"/>
  <c r="AR8" i="3"/>
  <c r="AQ8" i="3"/>
  <c r="AM8" i="3"/>
  <c r="AN8" i="3"/>
  <c r="AI8" i="3"/>
  <c r="AG8" i="3"/>
  <c r="G9" i="3"/>
  <c r="I9" i="3" s="1"/>
  <c r="J8" i="3"/>
  <c r="G8" i="3"/>
  <c r="AE8" i="3"/>
  <c r="S9" i="3"/>
  <c r="S8" i="3"/>
  <c r="Q9" i="3"/>
  <c r="Q8" i="3"/>
  <c r="M9" i="3"/>
  <c r="M8" i="3"/>
  <c r="K9" i="3"/>
  <c r="K8" i="3"/>
  <c r="H9" i="3"/>
  <c r="H8" i="3"/>
  <c r="R9" i="3" l="1"/>
  <c r="I8" i="3"/>
  <c r="AO8" i="3"/>
  <c r="R8" i="3"/>
  <c r="P9" i="3" l="1"/>
  <c r="P8" i="3"/>
  <c r="U8" i="3" s="1"/>
  <c r="X8" i="3" l="1"/>
  <c r="AA8" i="3" s="1"/>
  <c r="X9" i="3"/>
  <c r="AB8" i="3"/>
  <c r="Z8" i="3"/>
  <c r="Y8" i="3"/>
</calcChain>
</file>

<file path=xl/sharedStrings.xml><?xml version="1.0" encoding="utf-8"?>
<sst xmlns="http://schemas.openxmlformats.org/spreadsheetml/2006/main" count="57" uniqueCount="33">
  <si>
    <t>училище</t>
  </si>
  <si>
    <t>бр ученици</t>
  </si>
  <si>
    <t>Самоков</t>
  </si>
  <si>
    <t>населено място</t>
  </si>
  <si>
    <t>брой ученици</t>
  </si>
  <si>
    <t>сума за получаване от МФ</t>
  </si>
  <si>
    <t>самостоятелна форма на обучение</t>
  </si>
  <si>
    <t>по Админ</t>
  </si>
  <si>
    <t>Добавка за подобряване на материално-техническата база</t>
  </si>
  <si>
    <t xml:space="preserve"> </t>
  </si>
  <si>
    <t>Общежитие - д.332</t>
  </si>
  <si>
    <t>Стипендии</t>
  </si>
  <si>
    <t>разлика</t>
  </si>
  <si>
    <t xml:space="preserve">за разпределяне </t>
  </si>
  <si>
    <t>за разпределяне</t>
  </si>
  <si>
    <t>100% получени по стандарти</t>
  </si>
  <si>
    <t>по  стандарти</t>
  </si>
  <si>
    <t>Бюджет за разпределение по разходни стандарти</t>
  </si>
  <si>
    <t>по РС</t>
  </si>
  <si>
    <t xml:space="preserve">100% получени по РС </t>
  </si>
  <si>
    <t>100% пучени по РС</t>
  </si>
  <si>
    <t>100% получени по РС</t>
  </si>
  <si>
    <t xml:space="preserve"> по ИС на МОН  </t>
  </si>
  <si>
    <t>Стандарт за институция</t>
  </si>
  <si>
    <t xml:space="preserve">резерв за възстановяване по чл.282,ал.19 от ЗПУО  </t>
  </si>
  <si>
    <t>по НЕИСПУО</t>
  </si>
  <si>
    <t>Средства по регионален коефициент</t>
  </si>
  <si>
    <t>Стандарт за паралелка/група</t>
  </si>
  <si>
    <t>по  справка от директора</t>
  </si>
  <si>
    <t>бр. паралелки/групи</t>
  </si>
  <si>
    <t>СУ "Никола Велчев" д.324</t>
  </si>
  <si>
    <t>по справка от директора</t>
  </si>
  <si>
    <t>Разпределение на средствата в дейност 324 "Спортни училища" и дейност 332 "Общежития" по формула за 2024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</si>
</sst>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04"/>
    </font>
    <font>
      <sz val="8"/>
      <name val="Arial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charset val="204"/>
    </font>
    <font>
      <sz val="8"/>
      <name val="Arial"/>
      <family val="2"/>
      <charset val="204"/>
    </font>
    <font>
      <sz val="8"/>
      <color indexed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name val="Arial"/>
      <charset val="204"/>
    </font>
    <font>
      <b/>
      <sz val="9"/>
      <name val="Arial"/>
      <charset val="204"/>
    </font>
    <font>
      <sz val="8"/>
      <color indexed="10"/>
      <name val="Arial"/>
      <charset val="204"/>
    </font>
    <font>
      <b/>
      <sz val="10"/>
      <name val="Arial"/>
      <family val="2"/>
      <charset val="204"/>
    </font>
    <font>
      <b/>
      <sz val="8"/>
      <color indexed="8"/>
      <name val="Arial"/>
      <family val="2"/>
      <charset val="204"/>
    </font>
    <font>
      <sz val="6"/>
      <color indexed="8"/>
      <name val="Arial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2" xfId="0" applyFont="1" applyFill="1" applyBorder="1" applyAlignment="1">
      <alignment wrapText="1"/>
    </xf>
    <xf numFmtId="0" fontId="1" fillId="0" borderId="3" xfId="0" applyFont="1" applyBorder="1"/>
    <xf numFmtId="0" fontId="10" fillId="0" borderId="1" xfId="0" applyFont="1" applyBorder="1"/>
    <xf numFmtId="0" fontId="0" fillId="0" borderId="1" xfId="0" applyFill="1" applyBorder="1"/>
    <xf numFmtId="1" fontId="5" fillId="0" borderId="3" xfId="0" applyNumberFormat="1" applyFont="1" applyBorder="1" applyAlignment="1">
      <alignment horizontal="center" vertical="center" wrapText="1"/>
    </xf>
    <xf numFmtId="1" fontId="2" fillId="0" borderId="1" xfId="0" applyNumberFormat="1" applyFont="1" applyBorder="1"/>
    <xf numFmtId="0" fontId="2" fillId="0" borderId="1" xfId="0" applyFont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right" wrapText="1"/>
    </xf>
    <xf numFmtId="2" fontId="3" fillId="0" borderId="1" xfId="0" applyNumberFormat="1" applyFont="1" applyFill="1" applyBorder="1" applyAlignment="1">
      <alignment wrapText="1"/>
    </xf>
    <xf numFmtId="2" fontId="14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1" fontId="2" fillId="0" borderId="3" xfId="0" applyNumberFormat="1" applyFont="1" applyBorder="1"/>
    <xf numFmtId="1" fontId="10" fillId="0" borderId="3" xfId="0" applyNumberFormat="1" applyFont="1" applyBorder="1"/>
    <xf numFmtId="0" fontId="1" fillId="0" borderId="5" xfId="0" applyFont="1" applyBorder="1"/>
    <xf numFmtId="0" fontId="1" fillId="0" borderId="3" xfId="0" applyFont="1" applyFill="1" applyBorder="1"/>
    <xf numFmtId="0" fontId="1" fillId="0" borderId="6" xfId="0" applyFont="1" applyFill="1" applyBorder="1"/>
    <xf numFmtId="0" fontId="1" fillId="0" borderId="5" xfId="0" applyFont="1" applyFill="1" applyBorder="1"/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/>
    <xf numFmtId="2" fontId="1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1" fillId="0" borderId="8" xfId="0" applyFont="1" applyBorder="1" applyAlignment="1">
      <alignment horizontal="center" vertical="center" textRotation="90" wrapText="1"/>
    </xf>
    <xf numFmtId="1" fontId="1" fillId="0" borderId="0" xfId="0" applyNumberFormat="1" applyFont="1" applyFill="1" applyBorder="1"/>
    <xf numFmtId="1" fontId="7" fillId="0" borderId="0" xfId="0" applyNumberFormat="1" applyFont="1" applyFill="1" applyBorder="1" applyAlignment="1">
      <alignment horizontal="right" wrapText="1"/>
    </xf>
    <xf numFmtId="0" fontId="15" fillId="0" borderId="1" xfId="0" applyFont="1" applyBorder="1"/>
    <xf numFmtId="0" fontId="4" fillId="0" borderId="1" xfId="0" applyFont="1" applyFill="1" applyBorder="1" applyAlignment="1">
      <alignment horizontal="center" vertical="center" textRotation="90" wrapText="1"/>
    </xf>
    <xf numFmtId="1" fontId="1" fillId="0" borderId="3" xfId="0" applyNumberFormat="1" applyFont="1" applyFill="1" applyBorder="1"/>
    <xf numFmtId="1" fontId="3" fillId="0" borderId="1" xfId="0" applyNumberFormat="1" applyFont="1" applyFill="1" applyBorder="1" applyAlignment="1">
      <alignment wrapText="1"/>
    </xf>
    <xf numFmtId="1" fontId="8" fillId="0" borderId="3" xfId="0" applyNumberFormat="1" applyFont="1" applyFill="1" applyBorder="1"/>
    <xf numFmtId="1" fontId="0" fillId="0" borderId="1" xfId="0" applyNumberFormat="1" applyFill="1" applyBorder="1"/>
    <xf numFmtId="1" fontId="1" fillId="4" borderId="1" xfId="0" applyNumberFormat="1" applyFont="1" applyFill="1" applyBorder="1" applyAlignment="1">
      <alignment horizontal="right" wrapText="1"/>
    </xf>
    <xf numFmtId="0" fontId="0" fillId="0" borderId="0" xfId="0" applyFill="1" applyBorder="1" applyAlignment="1"/>
    <xf numFmtId="1" fontId="5" fillId="0" borderId="1" xfId="0" applyNumberFormat="1" applyFont="1" applyBorder="1" applyAlignment="1">
      <alignment horizontal="center" wrapText="1"/>
    </xf>
    <xf numFmtId="1" fontId="7" fillId="0" borderId="1" xfId="0" applyNumberFormat="1" applyFont="1" applyFill="1" applyBorder="1"/>
    <xf numFmtId="0" fontId="16" fillId="0" borderId="1" xfId="0" applyFont="1" applyBorder="1"/>
    <xf numFmtId="0" fontId="0" fillId="0" borderId="1" xfId="0" applyBorder="1"/>
    <xf numFmtId="1" fontId="0" fillId="0" borderId="0" xfId="0" applyNumberFormat="1"/>
    <xf numFmtId="1" fontId="12" fillId="0" borderId="3" xfId="0" applyNumberFormat="1" applyFont="1" applyBorder="1"/>
    <xf numFmtId="1" fontId="11" fillId="0" borderId="0" xfId="0" applyNumberFormat="1" applyFont="1"/>
    <xf numFmtId="1" fontId="4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4" fillId="0" borderId="14" xfId="0" applyFont="1" applyBorder="1" applyAlignment="1"/>
    <xf numFmtId="0" fontId="0" fillId="0" borderId="14" xfId="0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1" xfId="0" applyFill="1" applyBorder="1" applyAlignment="1"/>
    <xf numFmtId="1" fontId="1" fillId="0" borderId="1" xfId="0" applyNumberFormat="1" applyFont="1" applyFill="1" applyBorder="1"/>
    <xf numFmtId="2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/>
    <xf numFmtId="2" fontId="4" fillId="0" borderId="1" xfId="0" applyNumberFormat="1" applyFont="1" applyFill="1" applyBorder="1"/>
    <xf numFmtId="2" fontId="4" fillId="0" borderId="1" xfId="0" applyNumberFormat="1" applyFont="1" applyFill="1" applyBorder="1" applyAlignment="1"/>
    <xf numFmtId="0" fontId="0" fillId="0" borderId="3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0" fillId="0" borderId="1" xfId="0" applyFill="1" applyBorder="1" applyAlignment="1"/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center" textRotation="90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textRotation="90" wrapText="1"/>
    </xf>
    <xf numFmtId="0" fontId="0" fillId="0" borderId="8" xfId="0" applyFill="1" applyBorder="1" applyAlignment="1">
      <alignment horizontal="center" vertical="center" textRotation="90" wrapText="1"/>
    </xf>
    <xf numFmtId="0" fontId="0" fillId="0" borderId="7" xfId="0" applyFill="1" applyBorder="1" applyAlignment="1"/>
    <xf numFmtId="0" fontId="1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2" fontId="6" fillId="0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right" wrapText="1"/>
    </xf>
    <xf numFmtId="1" fontId="10" fillId="0" borderId="1" xfId="0" applyNumberFormat="1" applyFont="1" applyFill="1" applyBorder="1" applyAlignment="1">
      <alignment horizontal="center" wrapText="1"/>
    </xf>
    <xf numFmtId="0" fontId="5" fillId="0" borderId="3" xfId="0" applyFont="1" applyFill="1" applyBorder="1"/>
    <xf numFmtId="0" fontId="10" fillId="0" borderId="5" xfId="0" applyFont="1" applyFill="1" applyBorder="1"/>
    <xf numFmtId="0" fontId="14" fillId="0" borderId="0" xfId="0" applyFont="1" applyFill="1"/>
    <xf numFmtId="0" fontId="0" fillId="0" borderId="0" xfId="0" applyFill="1"/>
    <xf numFmtId="2" fontId="0" fillId="0" borderId="0" xfId="0" applyNumberFormat="1" applyFill="1" applyAlignment="1"/>
    <xf numFmtId="0" fontId="0" fillId="0" borderId="0" xfId="0" applyFill="1" applyAlignment="1"/>
    <xf numFmtId="1" fontId="14" fillId="0" borderId="0" xfId="0" applyNumberFormat="1" applyFont="1" applyFill="1"/>
    <xf numFmtId="0" fontId="14" fillId="0" borderId="0" xfId="0" applyFont="1" applyFill="1" applyAlignment="1">
      <alignment horizontal="right"/>
    </xf>
    <xf numFmtId="1" fontId="0" fillId="0" borderId="0" xfId="0" applyNumberFormat="1" applyFill="1" applyAlignment="1"/>
    <xf numFmtId="1" fontId="11" fillId="0" borderId="0" xfId="0" applyNumberFormat="1" applyFont="1" applyFill="1"/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S16"/>
  <sheetViews>
    <sheetView tabSelected="1" workbookViewId="0">
      <selection activeCell="U13" sqref="U13"/>
    </sheetView>
  </sheetViews>
  <sheetFormatPr defaultRowHeight="12.75" x14ac:dyDescent="0.2"/>
  <cols>
    <col min="1" max="1" width="3.140625" customWidth="1"/>
    <col min="2" max="2" width="9.5703125" customWidth="1"/>
    <col min="3" max="3" width="6.140625" customWidth="1"/>
    <col min="4" max="5" width="3.5703125" customWidth="1"/>
    <col min="6" max="6" width="4.28515625" customWidth="1"/>
    <col min="7" max="7" width="3" customWidth="1"/>
    <col min="12" max="13" width="9.7109375" customWidth="1"/>
    <col min="14" max="14" width="3.42578125" customWidth="1"/>
    <col min="15" max="15" width="4" customWidth="1"/>
    <col min="16" max="16" width="2.85546875" customWidth="1"/>
    <col min="17" max="17" width="11.140625" customWidth="1"/>
    <col min="18" max="19" width="10.85546875" customWidth="1"/>
    <col min="20" max="20" width="8.7109375" customWidth="1"/>
    <col min="21" max="21" width="8.140625" customWidth="1"/>
    <col min="22" max="22" width="3.5703125" hidden="1" customWidth="1"/>
    <col min="23" max="23" width="4.140625" hidden="1" customWidth="1"/>
    <col min="24" max="24" width="3.42578125" hidden="1" customWidth="1"/>
    <col min="25" max="25" width="9.140625" hidden="1" customWidth="1"/>
    <col min="26" max="26" width="10" hidden="1" customWidth="1"/>
    <col min="27" max="27" width="8" hidden="1" customWidth="1"/>
    <col min="28" max="28" width="4" customWidth="1"/>
    <col min="29" max="30" width="3.85546875" customWidth="1"/>
    <col min="31" max="31" width="3" customWidth="1"/>
    <col min="34" max="34" width="7.140625" customWidth="1"/>
    <col min="35" max="35" width="7" customWidth="1"/>
    <col min="36" max="36" width="5.7109375" customWidth="1"/>
    <col min="37" max="38" width="3.85546875" customWidth="1"/>
    <col min="39" max="39" width="3" customWidth="1"/>
    <col min="40" max="40" width="7.28515625" customWidth="1"/>
    <col min="42" max="42" width="7.42578125" customWidth="1"/>
    <col min="43" max="43" width="7.7109375" customWidth="1"/>
    <col min="44" max="44" width="10" customWidth="1"/>
    <col min="49" max="49" width="9.5703125" bestFit="1" customWidth="1"/>
  </cols>
  <sheetData>
    <row r="3" spans="1:45" x14ac:dyDescent="0.2">
      <c r="A3" s="66" t="s">
        <v>32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spans="1:45" ht="24.75" customHeight="1" x14ac:dyDescent="0.2">
      <c r="A4" s="68" t="s">
        <v>0</v>
      </c>
      <c r="B4" s="69"/>
      <c r="C4" s="68" t="s">
        <v>3</v>
      </c>
      <c r="D4" s="71" t="s">
        <v>4</v>
      </c>
      <c r="E4" s="71"/>
      <c r="F4" s="71"/>
      <c r="G4" s="72"/>
      <c r="H4" s="56" t="s">
        <v>15</v>
      </c>
      <c r="I4" s="81" t="s">
        <v>24</v>
      </c>
      <c r="J4" s="77" t="s">
        <v>5</v>
      </c>
      <c r="K4" s="77" t="s">
        <v>13</v>
      </c>
      <c r="L4" s="81" t="s">
        <v>23</v>
      </c>
      <c r="M4" s="65" t="s">
        <v>26</v>
      </c>
      <c r="N4" s="73" t="s">
        <v>27</v>
      </c>
      <c r="O4" s="74"/>
      <c r="P4" s="74"/>
      <c r="Q4" s="74"/>
      <c r="R4" s="74"/>
      <c r="S4" s="74"/>
      <c r="T4" s="74"/>
      <c r="U4" s="74"/>
      <c r="V4" s="49" t="s">
        <v>6</v>
      </c>
      <c r="W4" s="50"/>
      <c r="X4" s="50"/>
      <c r="Y4" s="50"/>
      <c r="Z4" s="50"/>
      <c r="AA4" s="51"/>
      <c r="AB4" s="52" t="s">
        <v>8</v>
      </c>
      <c r="AC4" s="50"/>
      <c r="AD4" s="50"/>
      <c r="AE4" s="50"/>
      <c r="AF4" s="50"/>
      <c r="AG4" s="50"/>
      <c r="AH4" s="50"/>
      <c r="AI4" s="53"/>
      <c r="AJ4" s="49" t="s">
        <v>11</v>
      </c>
      <c r="AK4" s="93"/>
      <c r="AL4" s="93"/>
      <c r="AM4" s="93"/>
      <c r="AN4" s="93"/>
      <c r="AO4" s="93"/>
      <c r="AP4" s="93"/>
      <c r="AQ4" s="94"/>
      <c r="AR4" s="77" t="s">
        <v>17</v>
      </c>
      <c r="AS4" s="11"/>
    </row>
    <row r="5" spans="1:45" ht="33.75" customHeight="1" x14ac:dyDescent="0.2">
      <c r="A5" s="69"/>
      <c r="B5" s="69"/>
      <c r="C5" s="69"/>
      <c r="D5" s="75" t="s">
        <v>22</v>
      </c>
      <c r="E5" s="75" t="s">
        <v>16</v>
      </c>
      <c r="F5" s="61" t="s">
        <v>28</v>
      </c>
      <c r="G5" s="61" t="s">
        <v>12</v>
      </c>
      <c r="H5" s="79"/>
      <c r="I5" s="82"/>
      <c r="J5" s="82"/>
      <c r="K5" s="82"/>
      <c r="L5" s="82"/>
      <c r="M5" s="83"/>
      <c r="N5" s="78" t="s">
        <v>29</v>
      </c>
      <c r="O5" s="68"/>
      <c r="P5" s="68"/>
      <c r="Q5" s="56" t="s">
        <v>19</v>
      </c>
      <c r="R5" s="77" t="s">
        <v>13</v>
      </c>
      <c r="S5" s="56" t="s">
        <v>26</v>
      </c>
      <c r="T5" s="81" t="s">
        <v>24</v>
      </c>
      <c r="U5" s="77" t="s">
        <v>5</v>
      </c>
      <c r="V5" s="63" t="s">
        <v>1</v>
      </c>
      <c r="W5" s="64"/>
      <c r="X5" s="61" t="s">
        <v>12</v>
      </c>
      <c r="Y5" s="14" t="s">
        <v>20</v>
      </c>
      <c r="Z5" s="59" t="s">
        <v>24</v>
      </c>
      <c r="AA5" s="54" t="s">
        <v>5</v>
      </c>
      <c r="AB5" s="77" t="s">
        <v>1</v>
      </c>
      <c r="AC5" s="77"/>
      <c r="AD5" s="95"/>
      <c r="AE5" s="96" t="s">
        <v>12</v>
      </c>
      <c r="AF5" s="48" t="s">
        <v>21</v>
      </c>
      <c r="AG5" s="56" t="s">
        <v>14</v>
      </c>
      <c r="AH5" s="65" t="s">
        <v>24</v>
      </c>
      <c r="AI5" s="56" t="s">
        <v>5</v>
      </c>
      <c r="AJ5" s="97" t="s">
        <v>22</v>
      </c>
      <c r="AK5" s="98" t="s">
        <v>18</v>
      </c>
      <c r="AL5" s="97"/>
      <c r="AM5" s="98" t="s">
        <v>12</v>
      </c>
      <c r="AN5" s="56" t="s">
        <v>21</v>
      </c>
      <c r="AO5" s="65" t="s">
        <v>13</v>
      </c>
      <c r="AP5" s="65" t="s">
        <v>24</v>
      </c>
      <c r="AQ5" s="57" t="s">
        <v>5</v>
      </c>
      <c r="AR5" s="99"/>
      <c r="AS5" s="39"/>
    </row>
    <row r="6" spans="1:45" ht="54.75" customHeight="1" x14ac:dyDescent="0.2">
      <c r="A6" s="69"/>
      <c r="B6" s="69"/>
      <c r="C6" s="70"/>
      <c r="D6" s="76"/>
      <c r="E6" s="76"/>
      <c r="F6" s="76"/>
      <c r="G6" s="62"/>
      <c r="H6" s="80"/>
      <c r="I6" s="82"/>
      <c r="J6" s="82"/>
      <c r="K6" s="82"/>
      <c r="L6" s="82"/>
      <c r="M6" s="84"/>
      <c r="N6" s="33" t="s">
        <v>25</v>
      </c>
      <c r="O6" s="13" t="s">
        <v>18</v>
      </c>
      <c r="P6" s="13" t="s">
        <v>12</v>
      </c>
      <c r="Q6" s="80"/>
      <c r="R6" s="77"/>
      <c r="S6" s="92"/>
      <c r="T6" s="81"/>
      <c r="U6" s="77"/>
      <c r="V6" s="18" t="s">
        <v>7</v>
      </c>
      <c r="W6" s="29" t="s">
        <v>18</v>
      </c>
      <c r="X6" s="62"/>
      <c r="Y6" s="17">
        <v>529</v>
      </c>
      <c r="Z6" s="60"/>
      <c r="AA6" s="55"/>
      <c r="AB6" s="100" t="s">
        <v>25</v>
      </c>
      <c r="AC6" s="101" t="s">
        <v>18</v>
      </c>
      <c r="AD6" s="102" t="s">
        <v>31</v>
      </c>
      <c r="AE6" s="103"/>
      <c r="AF6" s="47">
        <v>35</v>
      </c>
      <c r="AG6" s="57"/>
      <c r="AH6" s="57"/>
      <c r="AI6" s="57"/>
      <c r="AJ6" s="104">
        <v>100</v>
      </c>
      <c r="AK6" s="105"/>
      <c r="AL6" s="106"/>
      <c r="AM6" s="105"/>
      <c r="AN6" s="58"/>
      <c r="AO6" s="57"/>
      <c r="AP6" s="57"/>
      <c r="AQ6" s="58"/>
      <c r="AR6" s="107"/>
      <c r="AS6" s="39"/>
    </row>
    <row r="7" spans="1:45" x14ac:dyDescent="0.2">
      <c r="A7" s="1"/>
      <c r="B7" s="1"/>
      <c r="C7" s="1"/>
      <c r="D7" s="1"/>
      <c r="E7" s="43"/>
      <c r="F7" s="1"/>
      <c r="G7" s="1"/>
      <c r="H7" s="1"/>
      <c r="I7" s="6"/>
      <c r="J7" s="6"/>
      <c r="K7" s="85"/>
      <c r="L7" s="85"/>
      <c r="M7" s="85"/>
      <c r="N7" s="1"/>
      <c r="O7" s="1"/>
      <c r="P7" s="1"/>
      <c r="Q7" s="1"/>
      <c r="R7" s="6"/>
      <c r="S7" s="6"/>
      <c r="T7" s="6"/>
      <c r="U7" s="6"/>
      <c r="V7" s="1"/>
      <c r="W7" s="1"/>
      <c r="X7" s="1"/>
      <c r="Y7" s="1"/>
      <c r="Z7" s="1"/>
      <c r="AA7" s="1"/>
      <c r="AB7" s="6"/>
      <c r="AC7" s="6"/>
      <c r="AD7" s="108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10"/>
    </row>
    <row r="8" spans="1:45" ht="33.75" x14ac:dyDescent="0.2">
      <c r="A8" s="2">
        <v>1</v>
      </c>
      <c r="B8" s="3" t="s">
        <v>30</v>
      </c>
      <c r="C8" s="12" t="s">
        <v>2</v>
      </c>
      <c r="D8" s="25">
        <v>180</v>
      </c>
      <c r="E8" s="25">
        <v>173</v>
      </c>
      <c r="F8" s="9">
        <v>180</v>
      </c>
      <c r="G8" s="5">
        <f>E8-D8</f>
        <v>-7</v>
      </c>
      <c r="H8" s="41">
        <f>E8*4880</f>
        <v>844240</v>
      </c>
      <c r="I8" s="86">
        <f>IF(D8&gt;=B8,(D8-B8)*2958,0)</f>
        <v>0</v>
      </c>
      <c r="J8" s="87">
        <f>G8*4880*-1</f>
        <v>34160</v>
      </c>
      <c r="K8" s="88">
        <f>E8*4880</f>
        <v>844240</v>
      </c>
      <c r="L8" s="89">
        <v>73900</v>
      </c>
      <c r="M8" s="89">
        <f>(K8+L8)*0.034</f>
        <v>31216.760000000002</v>
      </c>
      <c r="N8" s="1">
        <v>9</v>
      </c>
      <c r="O8" s="1">
        <v>9</v>
      </c>
      <c r="P8" s="42">
        <f>N8-O8</f>
        <v>0</v>
      </c>
      <c r="Q8" s="41">
        <f>O8*24670</f>
        <v>222030</v>
      </c>
      <c r="R8" s="37">
        <f>Q8</f>
        <v>222030</v>
      </c>
      <c r="S8" s="37">
        <f>R8*0.034</f>
        <v>7549.02</v>
      </c>
      <c r="T8" s="6">
        <v>0</v>
      </c>
      <c r="U8" s="6">
        <f>P8*Q6</f>
        <v>0</v>
      </c>
      <c r="V8" s="26">
        <v>0</v>
      </c>
      <c r="W8" s="8">
        <v>0</v>
      </c>
      <c r="X8" s="40">
        <f>V8-W8</f>
        <v>0</v>
      </c>
      <c r="Y8" s="15" t="e">
        <f>W8*#REF!</f>
        <v>#REF!</v>
      </c>
      <c r="Z8" s="38" t="e">
        <f>IF(W8&gt;=V8,(W8-V8)*#REF!,0)</f>
        <v>#REF!</v>
      </c>
      <c r="AA8" s="27">
        <f>X8*Y6</f>
        <v>0</v>
      </c>
      <c r="AB8" s="28">
        <f>D8</f>
        <v>180</v>
      </c>
      <c r="AC8" s="109">
        <v>173</v>
      </c>
      <c r="AD8" s="109">
        <v>180</v>
      </c>
      <c r="AE8" s="110">
        <f>AC8-AB8</f>
        <v>-7</v>
      </c>
      <c r="AF8" s="35">
        <f>AC8*AF6</f>
        <v>6055</v>
      </c>
      <c r="AG8" s="111">
        <f>AC8*AF6</f>
        <v>6055</v>
      </c>
      <c r="AH8" s="112">
        <v>0</v>
      </c>
      <c r="AI8" s="111">
        <f>AE8*AF6*-1</f>
        <v>245</v>
      </c>
      <c r="AJ8" s="113">
        <v>105</v>
      </c>
      <c r="AK8" s="113">
        <v>102</v>
      </c>
      <c r="AL8" s="113">
        <v>105</v>
      </c>
      <c r="AM8" s="114">
        <f>AK8-AJ8</f>
        <v>-3</v>
      </c>
      <c r="AN8" s="16">
        <f>AK8*AJ6</f>
        <v>10200</v>
      </c>
      <c r="AO8" s="111">
        <f>AK8*AJ6</f>
        <v>10200</v>
      </c>
      <c r="AP8" s="112">
        <v>0</v>
      </c>
      <c r="AQ8" s="87">
        <f>AM8*AJ6*-1</f>
        <v>300</v>
      </c>
      <c r="AR8" s="113">
        <f>K8+L8+M8+R8+S8+AG8+AO8</f>
        <v>1195190.78</v>
      </c>
      <c r="AS8" s="31"/>
    </row>
    <row r="9" spans="1:45" x14ac:dyDescent="0.2">
      <c r="A9" s="2">
        <v>2</v>
      </c>
      <c r="B9" s="2" t="s">
        <v>10</v>
      </c>
      <c r="C9" s="12" t="s">
        <v>2</v>
      </c>
      <c r="D9" s="19">
        <v>26</v>
      </c>
      <c r="E9" s="19">
        <v>30</v>
      </c>
      <c r="F9" s="45">
        <v>26</v>
      </c>
      <c r="G9" s="20">
        <f>E9-D9</f>
        <v>4</v>
      </c>
      <c r="H9" s="36">
        <f>E9*3401</f>
        <v>102030</v>
      </c>
      <c r="I9" s="86">
        <f>G9*3401+462.54</f>
        <v>14066.54</v>
      </c>
      <c r="J9" s="90">
        <v>0</v>
      </c>
      <c r="K9" s="88">
        <f>D9*3401</f>
        <v>88426</v>
      </c>
      <c r="L9" s="89">
        <v>0</v>
      </c>
      <c r="M9" s="91">
        <f>K9*0.034</f>
        <v>3006.4840000000004</v>
      </c>
      <c r="N9" s="2">
        <v>3</v>
      </c>
      <c r="O9" s="2">
        <v>3</v>
      </c>
      <c r="P9" s="32">
        <f>N9-O9</f>
        <v>0</v>
      </c>
      <c r="Q9" s="37">
        <f>O9*18996</f>
        <v>56988</v>
      </c>
      <c r="R9" s="37">
        <f>Q9</f>
        <v>56988</v>
      </c>
      <c r="S9" s="37">
        <f>R9*0.034</f>
        <v>1937.5920000000001</v>
      </c>
      <c r="T9" s="6">
        <v>0</v>
      </c>
      <c r="U9" s="6">
        <v>0</v>
      </c>
      <c r="V9" s="21"/>
      <c r="W9" s="4"/>
      <c r="X9" s="7">
        <f>W9-V9</f>
        <v>0</v>
      </c>
      <c r="Y9" s="22">
        <v>0</v>
      </c>
      <c r="Z9" s="34">
        <v>0</v>
      </c>
      <c r="AA9" s="23">
        <v>0</v>
      </c>
      <c r="AB9" s="24">
        <v>0</v>
      </c>
      <c r="AC9" s="22">
        <v>0</v>
      </c>
      <c r="AD9" s="22"/>
      <c r="AE9" s="115">
        <v>0</v>
      </c>
      <c r="AF9" s="22"/>
      <c r="AG9" s="22" t="s">
        <v>9</v>
      </c>
      <c r="AH9" s="22"/>
      <c r="AI9" s="22"/>
      <c r="AJ9" s="22"/>
      <c r="AK9" s="24"/>
      <c r="AL9" s="24"/>
      <c r="AM9" s="116"/>
      <c r="AN9" s="22"/>
      <c r="AO9" s="22" t="s">
        <v>9</v>
      </c>
      <c r="AP9" s="22"/>
      <c r="AQ9" s="24"/>
      <c r="AR9" s="34">
        <f>K9+M9+R9+S9</f>
        <v>150358.076</v>
      </c>
      <c r="AS9" s="30"/>
    </row>
    <row r="10" spans="1:45" x14ac:dyDescent="0.2">
      <c r="AR10" s="46"/>
    </row>
    <row r="12" spans="1:45" x14ac:dyDescent="0.2">
      <c r="AN12" s="117"/>
      <c r="AO12" s="118"/>
      <c r="AP12" s="117"/>
      <c r="AQ12" s="117"/>
      <c r="AR12" s="118"/>
    </row>
    <row r="13" spans="1:45" x14ac:dyDescent="0.2">
      <c r="AN13" s="119"/>
      <c r="AO13" s="120"/>
      <c r="AP13" s="118"/>
      <c r="AQ13" s="121"/>
      <c r="AR13" s="122"/>
    </row>
    <row r="14" spans="1:45" x14ac:dyDescent="0.2">
      <c r="AN14" s="123"/>
      <c r="AO14" s="123"/>
      <c r="AP14" s="118"/>
      <c r="AQ14" s="121"/>
      <c r="AR14" s="122"/>
    </row>
    <row r="15" spans="1:45" x14ac:dyDescent="0.2">
      <c r="AN15" s="118"/>
      <c r="AO15" s="118"/>
      <c r="AP15" s="118"/>
      <c r="AQ15" s="124"/>
      <c r="AR15" s="118"/>
    </row>
    <row r="16" spans="1:45" x14ac:dyDescent="0.2">
      <c r="AP16" s="44"/>
    </row>
  </sheetData>
  <mergeCells count="42">
    <mergeCell ref="E5:E6"/>
    <mergeCell ref="I4:I6"/>
    <mergeCell ref="AB5:AD5"/>
    <mergeCell ref="J4:J6"/>
    <mergeCell ref="AH5:AH6"/>
    <mergeCell ref="U5:U6"/>
    <mergeCell ref="T5:T6"/>
    <mergeCell ref="Z5:Z6"/>
    <mergeCell ref="Q5:Q6"/>
    <mergeCell ref="S5:S6"/>
    <mergeCell ref="AO5:AO6"/>
    <mergeCell ref="R5:R6"/>
    <mergeCell ref="A3:U3"/>
    <mergeCell ref="AN13:AO13"/>
    <mergeCell ref="M4:M6"/>
    <mergeCell ref="C4:C6"/>
    <mergeCell ref="D4:G4"/>
    <mergeCell ref="N4:U4"/>
    <mergeCell ref="L4:L6"/>
    <mergeCell ref="D5:D6"/>
    <mergeCell ref="F5:F6"/>
    <mergeCell ref="G5:G6"/>
    <mergeCell ref="K4:K6"/>
    <mergeCell ref="N5:P5"/>
    <mergeCell ref="H4:H6"/>
    <mergeCell ref="A4:B6"/>
    <mergeCell ref="AN14:AO14"/>
    <mergeCell ref="AR4:AR6"/>
    <mergeCell ref="V4:AA4"/>
    <mergeCell ref="AB4:AI4"/>
    <mergeCell ref="AJ4:AQ4"/>
    <mergeCell ref="AA5:AA6"/>
    <mergeCell ref="AK5:AK6"/>
    <mergeCell ref="AQ5:AQ6"/>
    <mergeCell ref="AG5:AG6"/>
    <mergeCell ref="AM5:AM6"/>
    <mergeCell ref="AN5:AN6"/>
    <mergeCell ref="AP5:AP6"/>
    <mergeCell ref="AE5:AE6"/>
    <mergeCell ref="V5:W5"/>
    <mergeCell ref="X5:X6"/>
    <mergeCell ref="AI5:AI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Спортно,общеж.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mishkova</dc:creator>
  <cp:lastModifiedBy>budjet1</cp:lastModifiedBy>
  <cp:lastPrinted>2022-03-21T11:33:18Z</cp:lastPrinted>
  <dcterms:created xsi:type="dcterms:W3CDTF">2010-01-17T11:17:21Z</dcterms:created>
  <dcterms:modified xsi:type="dcterms:W3CDTF">2024-02-26T09:18:25Z</dcterms:modified>
</cp:coreProperties>
</file>